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9165" windowHeight="4650" activeTab="18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1" sheetId="10" r:id="rId10"/>
    <sheet name="List12" sheetId="11" r:id="rId11"/>
    <sheet name="List14" sheetId="12" r:id="rId12"/>
    <sheet name="List15" sheetId="13" r:id="rId13"/>
    <sheet name="List16" sheetId="14" r:id="rId14"/>
    <sheet name="List17" sheetId="15" r:id="rId15"/>
    <sheet name="List18" sheetId="16" r:id="rId16"/>
    <sheet name="List19" sheetId="17" r:id="rId17"/>
    <sheet name="List20" sheetId="18" r:id="rId18"/>
    <sheet name="List22" sheetId="19" r:id="rId19"/>
    <sheet name="List99" sheetId="20" r:id="rId20"/>
    <sheet name="suma" sheetId="21" r:id="rId21"/>
    <sheet name="PrumerNaZapas" sheetId="22" r:id="rId22"/>
    <sheet name="pom1" sheetId="23" r:id="rId23"/>
    <sheet name="fullGAME" sheetId="24" r:id="rId24"/>
    <sheet name="Čistý" sheetId="25" r:id="rId25"/>
    <sheet name="Střídání" sheetId="26" r:id="rId26"/>
  </sheets>
  <definedNames>
    <definedName name="_xlnm.Print_Area" localSheetId="21">'PrumerNaZapas'!$A$1:$AF$23</definedName>
    <definedName name="_xlnm.Print_Area" localSheetId="20">'suma'!$A$1:$AF$25</definedName>
  </definedNames>
  <calcPr fullCalcOnLoad="1" fullPrecision="0"/>
</workbook>
</file>

<file path=xl/sharedStrings.xml><?xml version="1.0" encoding="utf-8"?>
<sst xmlns="http://schemas.openxmlformats.org/spreadsheetml/2006/main" count="1354" uniqueCount="111">
  <si>
    <t>CELKOVÉ VYHODNOCENÍ TECHNICKÉHO ZÁPISU:</t>
  </si>
  <si>
    <t xml:space="preserve">     místo:</t>
  </si>
  <si>
    <t xml:space="preserve">V y h o d n o c e n í   s t ř e l b y </t>
  </si>
  <si>
    <t xml:space="preserve">T e c h n i c k é   h o d n o c e n í </t>
  </si>
  <si>
    <t>číslo</t>
  </si>
  <si>
    <t>JMÉNO  HRÁČE</t>
  </si>
  <si>
    <t>čas hry</t>
  </si>
  <si>
    <t>z podkoše</t>
  </si>
  <si>
    <t>dvojky</t>
  </si>
  <si>
    <t>trojky</t>
  </si>
  <si>
    <t>trestné hody</t>
  </si>
  <si>
    <t>celkem</t>
  </si>
  <si>
    <t>body</t>
  </si>
  <si>
    <t xml:space="preserve">hodnocení    </t>
  </si>
  <si>
    <t>fauly na hráče</t>
  </si>
  <si>
    <t>doskok v útoku</t>
  </si>
  <si>
    <t>doskok v obraně</t>
  </si>
  <si>
    <t>získané míče</t>
  </si>
  <si>
    <t>asistence při akci</t>
  </si>
  <si>
    <t>chyby v obraně</t>
  </si>
  <si>
    <t>ztráty míče</t>
  </si>
  <si>
    <t>fauly</t>
  </si>
  <si>
    <t>HODNOCENí CELKEM</t>
  </si>
  <si>
    <t>pokus</t>
  </si>
  <si>
    <t>prom.</t>
  </si>
  <si>
    <t>%</t>
  </si>
  <si>
    <t xml:space="preserve"> CELKEM</t>
  </si>
  <si>
    <t xml:space="preserve"> muži</t>
  </si>
  <si>
    <t>CELKOVÉ VYHODNOCENÍ TECHNICKÉHO ZÁPISU PO</t>
  </si>
  <si>
    <t xml:space="preserve"> UTKÁNÍCH</t>
  </si>
  <si>
    <t>počet utkání</t>
  </si>
  <si>
    <t>na zápas</t>
  </si>
  <si>
    <t>Hráli-li by všichni stejnou dobu - 40 minut tj. celý jeden zápas</t>
  </si>
  <si>
    <t>Hozman</t>
  </si>
  <si>
    <t>Hruška</t>
  </si>
  <si>
    <t>Štros</t>
  </si>
  <si>
    <t>Korenčík</t>
  </si>
  <si>
    <t>Brych</t>
  </si>
  <si>
    <t>Rameš</t>
  </si>
  <si>
    <t>Šťástka</t>
  </si>
  <si>
    <t>Hanzlík</t>
  </si>
  <si>
    <t>Maňák</t>
  </si>
  <si>
    <t>Votípka</t>
  </si>
  <si>
    <t>Čekal</t>
  </si>
  <si>
    <t>zblokované střely</t>
  </si>
  <si>
    <r>
      <t>N</t>
    </r>
    <r>
      <rPr>
        <b/>
        <sz val="8"/>
        <rFont val="Arial CE"/>
        <family val="0"/>
      </rPr>
      <t>echanický</t>
    </r>
  </si>
  <si>
    <t>Čas</t>
  </si>
  <si>
    <t>Čísla hráčů</t>
  </si>
  <si>
    <t>střídání</t>
  </si>
  <si>
    <t>Nechanický</t>
  </si>
  <si>
    <t>čas hry (min.)</t>
  </si>
  <si>
    <t>Rameš J.</t>
  </si>
  <si>
    <t>Rameš M.</t>
  </si>
  <si>
    <t>CELKOVÉ VYHODNOCENÍ TECHNICKÉHO ZÁPISU</t>
  </si>
  <si>
    <t xml:space="preserve"> PRŮMĚR NA JEDNO UTKÁNÍ</t>
  </si>
  <si>
    <t>Štrupl</t>
  </si>
  <si>
    <t>Ertelt</t>
  </si>
  <si>
    <t>3. liga, skupina B</t>
  </si>
  <si>
    <t>CELKEM</t>
  </si>
  <si>
    <t>VYHODNOCENÍ TECHNICKÉHO ZÁPISU:</t>
  </si>
  <si>
    <t xml:space="preserve">CELKOVÉ VYHODNOCENÍ TECHNICKÉHO ZÁPISU </t>
  </si>
  <si>
    <t>vyhodnoceni pouze ti, kteří odehráli minimálně 1 minutu</t>
  </si>
  <si>
    <t>ZŠ Albrechtická</t>
  </si>
  <si>
    <t>Přebor A</t>
  </si>
  <si>
    <t xml:space="preserve"> místo:</t>
  </si>
  <si>
    <t>Kbely - S. Pražský B</t>
  </si>
  <si>
    <t xml:space="preserve"> 89 : 77 (26:19, 48:40, 79:56)</t>
  </si>
  <si>
    <t>Kbely - S. Motol</t>
  </si>
  <si>
    <t>Přebor A, muži, 2008/2009</t>
  </si>
  <si>
    <t xml:space="preserve"> 115 : 95 (31:18, 53:43, 83:59) </t>
  </si>
  <si>
    <t>Stavební fakulta - Kbely</t>
  </si>
  <si>
    <t>Pod Juliskou</t>
  </si>
  <si>
    <t xml:space="preserve"> 52 : 96 (9:19, 29:46, 44:62) </t>
  </si>
  <si>
    <t>80:77 p. (15:16, 32:34, 53:49, 71:71)</t>
  </si>
  <si>
    <t>Kbely - S. Žižkov A</t>
  </si>
  <si>
    <t>Kbely - S. Horní Počernice</t>
  </si>
  <si>
    <t>112:68 (25:24, 52:47, 74:58)</t>
  </si>
  <si>
    <t>Učňovská</t>
  </si>
  <si>
    <t>Viktoria Žižkov - Kbely</t>
  </si>
  <si>
    <t>75:97 (16:15, 34:51, 59:71)</t>
  </si>
  <si>
    <t>Kbely - TJ Bohemians</t>
  </si>
  <si>
    <t>69:68 (20:15, 42:34, 60:53)</t>
  </si>
  <si>
    <t>Sokol Žižkov B - Kbely</t>
  </si>
  <si>
    <t>Koněvova</t>
  </si>
  <si>
    <t>70:68 (17:22, 41:41, 53:59)</t>
  </si>
  <si>
    <t>ČZU Suchdol</t>
  </si>
  <si>
    <t>ČZU - Kbely</t>
  </si>
  <si>
    <t>45:77 (10:22, 19:43, 28:65)</t>
  </si>
  <si>
    <t>Motol - Kbely</t>
  </si>
  <si>
    <t>83:77 (26:12, 43:38, 65:60)</t>
  </si>
  <si>
    <t>Šantrochova</t>
  </si>
  <si>
    <t>Kbely - S. Žižkov C</t>
  </si>
  <si>
    <t>69:85 (17:28, 34:44, 59:62)</t>
  </si>
  <si>
    <t>104:79 (22:27, 54:37, 83:57)</t>
  </si>
  <si>
    <t>Kbely - Stavební fakulta</t>
  </si>
  <si>
    <t>S. Žižkov A - Kbely</t>
  </si>
  <si>
    <t>65:61 (23:16, 33:32, 40:42)</t>
  </si>
  <si>
    <t>S. Horní Počernice - Kbely</t>
  </si>
  <si>
    <t>Chvalkovická</t>
  </si>
  <si>
    <t>70:74 (8:11, 27:29, 51:48)</t>
  </si>
  <si>
    <t>Kbely - Viktoria Žižkov</t>
  </si>
  <si>
    <t>113:78 (20:12, 42:40, 71:61)</t>
  </si>
  <si>
    <t>Hagibor</t>
  </si>
  <si>
    <t>TJ Bohemians - Kbely</t>
  </si>
  <si>
    <t>90:83 (28:16, 53:36, 73:64)</t>
  </si>
  <si>
    <t>Kbely - S. Žižkov B</t>
  </si>
  <si>
    <t>89:77 (17:21, 42:48, 58:66)</t>
  </si>
  <si>
    <t>S. Žižkov C - Kbely</t>
  </si>
  <si>
    <t>86:79 (18:19, 41:39, 57:51)</t>
  </si>
  <si>
    <t>78:84 (25:17, 48:47, 55:69)</t>
  </si>
  <si>
    <t>USK Praha C - Kbely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</si>
</sst>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00\ 00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16"/>
      <name val="Arial CE"/>
      <family val="0"/>
    </font>
    <font>
      <b/>
      <sz val="30"/>
      <name val="Times New Roman CE"/>
      <family val="1"/>
    </font>
    <font>
      <b/>
      <sz val="15"/>
      <name val="Arial CE"/>
      <family val="2"/>
    </font>
    <font>
      <b/>
      <sz val="19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22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name val="Arial CE"/>
      <family val="0"/>
    </font>
    <font>
      <sz val="30"/>
      <name val="Times New Roman CE"/>
      <family val="1"/>
    </font>
    <font>
      <sz val="16"/>
      <name val="Arial CE"/>
      <family val="0"/>
    </font>
    <font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medium"/>
      <top style="medium"/>
      <bottom>
        <color indexed="63"/>
      </bottom>
      <diagonal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17" borderId="5" applyNumberFormat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0" fillId="4" borderId="7" applyNumberFormat="0" applyFont="0" applyAlignment="0" applyProtection="0"/>
    <xf numFmtId="0" fontId="41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1" fillId="0" borderId="13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5" fillId="0" borderId="31" xfId="0" applyFont="1" applyBorder="1" applyAlignment="1">
      <alignment textRotation="90" wrapText="1"/>
    </xf>
    <xf numFmtId="0" fontId="5" fillId="0" borderId="32" xfId="0" applyFont="1" applyBorder="1" applyAlignment="1">
      <alignment textRotation="90" wrapText="1"/>
    </xf>
    <xf numFmtId="0" fontId="5" fillId="0" borderId="33" xfId="0" applyFont="1" applyBorder="1" applyAlignment="1">
      <alignment textRotation="90" wrapText="1"/>
    </xf>
    <xf numFmtId="0" fontId="0" fillId="0" borderId="30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25" xfId="0" applyFont="1" applyBorder="1" applyAlignment="1">
      <alignment vertical="center" textRotation="90" wrapText="1"/>
    </xf>
    <xf numFmtId="0" fontId="0" fillId="0" borderId="25" xfId="0" applyBorder="1" applyAlignment="1">
      <alignment vertical="center" textRotation="90"/>
    </xf>
    <xf numFmtId="0" fontId="4" fillId="0" borderId="26" xfId="0" applyFont="1" applyBorder="1" applyAlignment="1">
      <alignment vertical="center" textRotation="90" wrapText="1"/>
    </xf>
    <xf numFmtId="0" fontId="8" fillId="0" borderId="25" xfId="0" applyFont="1" applyBorder="1" applyAlignment="1">
      <alignment vertical="center" textRotation="90" wrapText="1"/>
    </xf>
    <xf numFmtId="0" fontId="7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21" xfId="0" applyNumberFormat="1" applyBorder="1" applyAlignment="1">
      <alignment/>
    </xf>
    <xf numFmtId="0" fontId="14" fillId="0" borderId="18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18" xfId="0" applyFon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16" fillId="0" borderId="21" xfId="0" applyFont="1" applyBorder="1" applyAlignment="1">
      <alignment horizont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14" fontId="0" fillId="0" borderId="21" xfId="0" applyNumberFormat="1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0" fillId="0" borderId="21" xfId="0" applyBorder="1" applyAlignment="1">
      <alignment horizontal="left"/>
    </xf>
    <xf numFmtId="0" fontId="10" fillId="0" borderId="18" xfId="0" applyFont="1" applyBorder="1" applyAlignment="1">
      <alignment vertical="center"/>
    </xf>
    <xf numFmtId="0" fontId="0" fillId="0" borderId="21" xfId="0" applyBorder="1" applyAlignment="1">
      <alignment horizontal="centerContinuous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1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/>
    </xf>
    <xf numFmtId="174" fontId="0" fillId="0" borderId="26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42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62" xfId="0" applyFont="1" applyBorder="1" applyAlignment="1">
      <alignment vertical="center" textRotation="90" wrapText="1"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58" xfId="0" applyFont="1" applyBorder="1" applyAlignment="1">
      <alignment vertical="center" textRotation="90" wrapText="1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4" fontId="0" fillId="0" borderId="38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/>
    </xf>
    <xf numFmtId="0" fontId="9" fillId="0" borderId="18" xfId="0" applyFont="1" applyBorder="1" applyAlignment="1">
      <alignment/>
    </xf>
    <xf numFmtId="0" fontId="0" fillId="0" borderId="6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69" xfId="0" applyFont="1" applyBorder="1" applyAlignment="1">
      <alignment textRotation="90" wrapText="1"/>
    </xf>
    <xf numFmtId="0" fontId="0" fillId="0" borderId="70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 horizontal="center" vertical="center"/>
    </xf>
    <xf numFmtId="174" fontId="0" fillId="0" borderId="71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6" fontId="0" fillId="0" borderId="60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4" fontId="0" fillId="0" borderId="73" xfId="0" applyNumberForma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6" fontId="0" fillId="0" borderId="18" xfId="0" applyNumberForma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5" fontId="0" fillId="0" borderId="1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79" xfId="0" applyFont="1" applyBorder="1" applyAlignment="1">
      <alignment textRotation="90" wrapText="1"/>
    </xf>
    <xf numFmtId="0" fontId="5" fillId="0" borderId="63" xfId="0" applyFont="1" applyBorder="1" applyAlignment="1">
      <alignment textRotation="90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14" xfId="0" applyFont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 vertical="center"/>
    </xf>
    <xf numFmtId="174" fontId="0" fillId="0" borderId="41" xfId="0" applyNumberFormat="1" applyFont="1" applyBorder="1" applyAlignment="1">
      <alignment horizontal="center" vertical="center"/>
    </xf>
    <xf numFmtId="174" fontId="0" fillId="0" borderId="40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1" fontId="0" fillId="0" borderId="21" xfId="0" applyNumberFormat="1" applyFont="1" applyBorder="1" applyAlignment="1">
      <alignment horizontal="center"/>
    </xf>
    <xf numFmtId="46" fontId="7" fillId="0" borderId="18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1" fontId="0" fillId="0" borderId="21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174" fontId="0" fillId="0" borderId="16" xfId="0" applyNumberForma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174" fontId="0" fillId="0" borderId="35" xfId="0" applyNumberFormat="1" applyFont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4" fontId="0" fillId="0" borderId="21" xfId="0" applyNumberFormat="1" applyFill="1" applyBorder="1" applyAlignment="1">
      <alignment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2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0" fillId="0" borderId="37" xfId="0" applyFill="1" applyBorder="1" applyAlignment="1">
      <alignment horizontal="centerContinuous" vertical="center"/>
    </xf>
    <xf numFmtId="0" fontId="0" fillId="0" borderId="26" xfId="0" applyFill="1" applyBorder="1" applyAlignment="1">
      <alignment vertical="center"/>
    </xf>
    <xf numFmtId="0" fontId="4" fillId="0" borderId="26" xfId="0" applyFont="1" applyFill="1" applyBorder="1" applyAlignment="1">
      <alignment vertical="center" textRotation="90" wrapText="1"/>
    </xf>
    <xf numFmtId="0" fontId="6" fillId="0" borderId="28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0" fillId="0" borderId="27" xfId="0" applyFill="1" applyBorder="1" applyAlignment="1">
      <alignment/>
    </xf>
    <xf numFmtId="0" fontId="1" fillId="0" borderId="27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5" xfId="0" applyNumberForma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3" xfId="0" applyBorder="1" applyAlignment="1">
      <alignment horizontal="center"/>
    </xf>
    <xf numFmtId="46" fontId="7" fillId="0" borderId="18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46" fontId="0" fillId="0" borderId="18" xfId="0" applyNumberFormat="1" applyFill="1" applyBorder="1" applyAlignment="1">
      <alignment/>
    </xf>
    <xf numFmtId="0" fontId="15" fillId="0" borderId="18" xfId="0" applyFont="1" applyFill="1" applyBorder="1" applyAlignment="1">
      <alignment/>
    </xf>
    <xf numFmtId="49" fontId="7" fillId="0" borderId="18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5" fontId="0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11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12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1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1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7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8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9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20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21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22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2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2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8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3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3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3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3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8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9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0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31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32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3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34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35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6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37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38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39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40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41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42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496300" y="74295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458450" y="77152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420100" y="55340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5845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49630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420100" y="55340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5845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496300" y="74295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458450" y="77152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49630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420100" y="55340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45845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49630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420100" y="55340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458450" y="55340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496300" y="74295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458450" y="77152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486775" y="74295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410575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448925" y="77152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48677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410575" y="52006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4892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48677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8410575" y="52006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4892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486775" y="74295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410575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448925" y="77152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48677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8410575" y="52006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44892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48677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410575" y="52006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448925" y="52006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486775" y="74295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410575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448925" y="77152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81975" y="8001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144125" y="8286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181975" y="8001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144125" y="8286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181975" y="8001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144125" y="8286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9"/>
        <xdr:cNvSpPr>
          <a:spLocks/>
        </xdr:cNvSpPr>
      </xdr:nvSpPr>
      <xdr:spPr>
        <a:xfrm>
          <a:off x="8181975" y="8001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8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7"/>
        <xdr:cNvSpPr>
          <a:spLocks/>
        </xdr:cNvSpPr>
      </xdr:nvSpPr>
      <xdr:spPr>
        <a:xfrm>
          <a:off x="8181975" y="8001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5"/>
        <xdr:cNvSpPr>
          <a:spLocks/>
        </xdr:cNvSpPr>
      </xdr:nvSpPr>
      <xdr:spPr>
        <a:xfrm>
          <a:off x="8181975" y="8001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4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26745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9344025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26745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9344025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626745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9344025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648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648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2197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219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4933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4933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200025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42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G24"/>
  <sheetViews>
    <sheetView zoomScale="85" zoomScaleNormal="85" zoomScalePageLayoutView="0" workbookViewId="0" topLeftCell="A1">
      <selection activeCell="F38" sqref="F38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67</v>
      </c>
      <c r="N1" s="51"/>
      <c r="O1" s="175"/>
      <c r="P1" s="53"/>
      <c r="Q1" s="213"/>
      <c r="R1" s="15"/>
      <c r="S1" s="212" t="s">
        <v>69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62</v>
      </c>
      <c r="P2" s="19"/>
      <c r="Q2" s="50"/>
      <c r="R2" s="280">
        <v>39723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0.00497685185185185</v>
      </c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59"/>
      <c r="L8" s="195">
        <f t="shared" si="2"/>
      </c>
      <c r="M8" s="75"/>
      <c r="N8" s="59"/>
      <c r="O8" s="195">
        <f t="shared" si="3"/>
      </c>
      <c r="P8" s="75">
        <f t="shared" si="4"/>
        <v>0</v>
      </c>
      <c r="Q8" s="59">
        <f t="shared" si="5"/>
        <v>0</v>
      </c>
      <c r="R8" s="76">
        <f t="shared" si="6"/>
      </c>
      <c r="S8" s="104">
        <f t="shared" si="7"/>
        <v>0</v>
      </c>
      <c r="T8" s="66">
        <f t="shared" si="8"/>
        <v>0</v>
      </c>
      <c r="U8" s="66">
        <f t="shared" si="9"/>
        <v>1</v>
      </c>
      <c r="V8" s="75"/>
      <c r="W8" s="59"/>
      <c r="X8" s="59"/>
      <c r="Y8" s="59"/>
      <c r="Z8" s="111"/>
      <c r="AA8" s="78"/>
      <c r="AB8" s="75"/>
      <c r="AC8" s="59"/>
      <c r="AD8" s="78">
        <v>5</v>
      </c>
      <c r="AE8" s="84">
        <f t="shared" si="10"/>
        <v>-5</v>
      </c>
      <c r="AF8" s="182">
        <f t="shared" si="11"/>
        <v>-5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0.0119212962962963</v>
      </c>
      <c r="D9" s="86">
        <v>5</v>
      </c>
      <c r="E9" s="59">
        <v>5</v>
      </c>
      <c r="F9" s="195">
        <f t="shared" si="0"/>
        <v>100</v>
      </c>
      <c r="G9" s="75">
        <v>1</v>
      </c>
      <c r="H9" s="59">
        <v>0</v>
      </c>
      <c r="I9" s="195">
        <f t="shared" si="1"/>
        <v>0</v>
      </c>
      <c r="J9" s="75">
        <v>3</v>
      </c>
      <c r="K9" s="59">
        <v>1</v>
      </c>
      <c r="L9" s="195">
        <f t="shared" si="2"/>
        <v>33.3</v>
      </c>
      <c r="M9" s="75">
        <v>1</v>
      </c>
      <c r="N9" s="59">
        <v>0</v>
      </c>
      <c r="O9" s="195">
        <f t="shared" si="3"/>
        <v>0</v>
      </c>
      <c r="P9" s="75">
        <f t="shared" si="4"/>
        <v>10</v>
      </c>
      <c r="Q9" s="59">
        <f t="shared" si="5"/>
        <v>6</v>
      </c>
      <c r="R9" s="76">
        <f t="shared" si="6"/>
        <v>60</v>
      </c>
      <c r="S9" s="104">
        <f t="shared" si="7"/>
        <v>13</v>
      </c>
      <c r="T9" s="66">
        <f t="shared" si="8"/>
        <v>2</v>
      </c>
      <c r="U9" s="66">
        <f t="shared" si="9"/>
        <v>1</v>
      </c>
      <c r="V9" s="75">
        <v>1</v>
      </c>
      <c r="W9" s="59"/>
      <c r="X9" s="59">
        <v>3</v>
      </c>
      <c r="Y9" s="59">
        <v>1</v>
      </c>
      <c r="Z9" s="111">
        <v>8</v>
      </c>
      <c r="AA9" s="78">
        <v>3</v>
      </c>
      <c r="AB9" s="75">
        <v>6</v>
      </c>
      <c r="AC9" s="59">
        <v>6</v>
      </c>
      <c r="AD9" s="78">
        <v>3</v>
      </c>
      <c r="AE9" s="84">
        <f t="shared" si="10"/>
        <v>1</v>
      </c>
      <c r="AF9" s="182">
        <f t="shared" si="11"/>
        <v>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0.00717592592592593</v>
      </c>
      <c r="D10" s="75">
        <v>2</v>
      </c>
      <c r="E10" s="59">
        <v>2</v>
      </c>
      <c r="F10" s="195">
        <f t="shared" si="0"/>
        <v>100</v>
      </c>
      <c r="G10" s="75"/>
      <c r="H10" s="59"/>
      <c r="I10" s="195">
        <f t="shared" si="1"/>
      </c>
      <c r="J10" s="75">
        <v>2</v>
      </c>
      <c r="K10" s="59">
        <v>1</v>
      </c>
      <c r="L10" s="195">
        <f t="shared" si="2"/>
        <v>50</v>
      </c>
      <c r="M10" s="75"/>
      <c r="N10" s="59"/>
      <c r="O10" s="195">
        <f t="shared" si="3"/>
      </c>
      <c r="P10" s="75">
        <f t="shared" si="4"/>
        <v>4</v>
      </c>
      <c r="Q10" s="59">
        <f t="shared" si="5"/>
        <v>3</v>
      </c>
      <c r="R10" s="76">
        <f t="shared" si="6"/>
        <v>75</v>
      </c>
      <c r="S10" s="104">
        <f t="shared" si="7"/>
        <v>7</v>
      </c>
      <c r="T10" s="66">
        <f t="shared" si="8"/>
        <v>2</v>
      </c>
      <c r="U10" s="66">
        <f t="shared" si="9"/>
        <v>1</v>
      </c>
      <c r="V10" s="59">
        <v>2</v>
      </c>
      <c r="W10" s="85">
        <v>1</v>
      </c>
      <c r="X10" s="59">
        <v>2</v>
      </c>
      <c r="Y10" s="59"/>
      <c r="Z10" s="59"/>
      <c r="AA10" s="78"/>
      <c r="AB10" s="75">
        <v>2</v>
      </c>
      <c r="AC10" s="59">
        <v>1</v>
      </c>
      <c r="AD10" s="78">
        <v>2</v>
      </c>
      <c r="AE10" s="84">
        <f t="shared" si="10"/>
        <v>0</v>
      </c>
      <c r="AF10" s="182">
        <f t="shared" si="11"/>
        <v>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0.0158564814814815</v>
      </c>
      <c r="D12" s="86">
        <v>1</v>
      </c>
      <c r="E12" s="59">
        <v>0</v>
      </c>
      <c r="F12" s="195">
        <f t="shared" si="0"/>
        <v>0</v>
      </c>
      <c r="G12" s="75">
        <v>4</v>
      </c>
      <c r="H12" s="59">
        <v>2</v>
      </c>
      <c r="I12" s="195">
        <f t="shared" si="1"/>
        <v>50</v>
      </c>
      <c r="J12" s="75"/>
      <c r="K12" s="59"/>
      <c r="L12" s="195">
        <f t="shared" si="2"/>
      </c>
      <c r="M12" s="75">
        <v>4</v>
      </c>
      <c r="N12" s="59">
        <v>4</v>
      </c>
      <c r="O12" s="195">
        <f t="shared" si="3"/>
        <v>100</v>
      </c>
      <c r="P12" s="75">
        <f t="shared" si="4"/>
        <v>9</v>
      </c>
      <c r="Q12" s="59">
        <f t="shared" si="5"/>
        <v>6</v>
      </c>
      <c r="R12" s="76">
        <f t="shared" si="6"/>
        <v>66.7</v>
      </c>
      <c r="S12" s="104">
        <f t="shared" si="7"/>
        <v>8</v>
      </c>
      <c r="T12" s="66">
        <f t="shared" si="8"/>
        <v>3</v>
      </c>
      <c r="U12" s="66">
        <f t="shared" si="9"/>
        <v>1</v>
      </c>
      <c r="V12" s="59">
        <v>2</v>
      </c>
      <c r="W12" s="59"/>
      <c r="X12" s="59">
        <v>1</v>
      </c>
      <c r="Y12" s="59"/>
      <c r="Z12" s="59">
        <v>1</v>
      </c>
      <c r="AA12" s="78">
        <v>2</v>
      </c>
      <c r="AB12" s="75">
        <v>6</v>
      </c>
      <c r="AC12" s="59">
        <v>2</v>
      </c>
      <c r="AD12" s="78">
        <v>3</v>
      </c>
      <c r="AE12" s="84">
        <f t="shared" si="10"/>
        <v>-5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0.0137731481481481</v>
      </c>
      <c r="D14" s="75">
        <v>3</v>
      </c>
      <c r="E14" s="59">
        <v>0</v>
      </c>
      <c r="F14" s="195">
        <f t="shared" si="0"/>
        <v>0</v>
      </c>
      <c r="G14" s="75">
        <v>1</v>
      </c>
      <c r="H14" s="59">
        <v>1</v>
      </c>
      <c r="I14" s="195">
        <f t="shared" si="1"/>
        <v>100</v>
      </c>
      <c r="J14" s="75">
        <v>3</v>
      </c>
      <c r="K14" s="59">
        <v>3</v>
      </c>
      <c r="L14" s="195">
        <f t="shared" si="2"/>
        <v>100</v>
      </c>
      <c r="M14" s="75">
        <v>2</v>
      </c>
      <c r="N14" s="59">
        <v>1</v>
      </c>
      <c r="O14" s="195">
        <f t="shared" si="3"/>
        <v>50</v>
      </c>
      <c r="P14" s="75">
        <f t="shared" si="4"/>
        <v>9</v>
      </c>
      <c r="Q14" s="59">
        <f t="shared" si="5"/>
        <v>5</v>
      </c>
      <c r="R14" s="76">
        <f t="shared" si="6"/>
        <v>55.6</v>
      </c>
      <c r="S14" s="104">
        <f t="shared" si="7"/>
        <v>12</v>
      </c>
      <c r="T14" s="66">
        <f t="shared" si="8"/>
        <v>1</v>
      </c>
      <c r="U14" s="66">
        <f t="shared" si="9"/>
        <v>1</v>
      </c>
      <c r="V14" s="59"/>
      <c r="W14" s="59"/>
      <c r="X14" s="59">
        <v>2</v>
      </c>
      <c r="Y14" s="59"/>
      <c r="Z14" s="59">
        <v>6</v>
      </c>
      <c r="AA14" s="78">
        <v>2</v>
      </c>
      <c r="AB14" s="75">
        <v>2</v>
      </c>
      <c r="AC14" s="59">
        <v>4</v>
      </c>
      <c r="AD14" s="78">
        <v>4</v>
      </c>
      <c r="AE14" s="84">
        <f t="shared" si="10"/>
        <v>0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0.0195601851851852</v>
      </c>
      <c r="D15" s="75">
        <v>15</v>
      </c>
      <c r="E15" s="59">
        <v>12</v>
      </c>
      <c r="F15" s="195">
        <f t="shared" si="0"/>
        <v>80</v>
      </c>
      <c r="G15" s="75"/>
      <c r="H15" s="59"/>
      <c r="I15" s="195">
        <f t="shared" si="1"/>
      </c>
      <c r="J15" s="75"/>
      <c r="K15" s="59"/>
      <c r="L15" s="195">
        <f t="shared" si="2"/>
      </c>
      <c r="M15" s="75">
        <v>6</v>
      </c>
      <c r="N15" s="59">
        <v>0</v>
      </c>
      <c r="O15" s="195">
        <f t="shared" si="3"/>
        <v>0</v>
      </c>
      <c r="P15" s="75">
        <f t="shared" si="4"/>
        <v>21</v>
      </c>
      <c r="Q15" s="59">
        <f t="shared" si="5"/>
        <v>12</v>
      </c>
      <c r="R15" s="76">
        <f t="shared" si="6"/>
        <v>57.1</v>
      </c>
      <c r="S15" s="104">
        <f t="shared" si="7"/>
        <v>24</v>
      </c>
      <c r="T15" s="66">
        <f t="shared" si="8"/>
        <v>3</v>
      </c>
      <c r="U15" s="66">
        <f t="shared" si="9"/>
        <v>1</v>
      </c>
      <c r="V15" s="59">
        <v>4</v>
      </c>
      <c r="W15" s="59">
        <v>1</v>
      </c>
      <c r="X15" s="59">
        <v>3</v>
      </c>
      <c r="Y15" s="59"/>
      <c r="Z15" s="59">
        <v>1</v>
      </c>
      <c r="AA15" s="78">
        <v>6</v>
      </c>
      <c r="AB15" s="75">
        <v>6</v>
      </c>
      <c r="AC15" s="59"/>
      <c r="AD15" s="78">
        <v>2</v>
      </c>
      <c r="AE15" s="84">
        <f t="shared" si="10"/>
        <v>7</v>
      </c>
      <c r="AF15" s="182">
        <f t="shared" si="11"/>
        <v>10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0.0099537037037037</v>
      </c>
      <c r="D16" s="75">
        <v>4</v>
      </c>
      <c r="E16" s="59">
        <v>4</v>
      </c>
      <c r="F16" s="195">
        <f t="shared" si="0"/>
        <v>100</v>
      </c>
      <c r="G16" s="75"/>
      <c r="H16" s="59"/>
      <c r="I16" s="195">
        <f t="shared" si="1"/>
      </c>
      <c r="J16" s="75"/>
      <c r="K16" s="59"/>
      <c r="L16" s="195">
        <f t="shared" si="2"/>
      </c>
      <c r="M16" s="75">
        <v>8</v>
      </c>
      <c r="N16" s="59">
        <v>5</v>
      </c>
      <c r="O16" s="195">
        <f t="shared" si="3"/>
        <v>62.5</v>
      </c>
      <c r="P16" s="75">
        <f t="shared" si="4"/>
        <v>12</v>
      </c>
      <c r="Q16" s="59">
        <f t="shared" si="5"/>
        <v>9</v>
      </c>
      <c r="R16" s="76">
        <f t="shared" si="6"/>
        <v>75</v>
      </c>
      <c r="S16" s="104">
        <f t="shared" si="7"/>
        <v>13</v>
      </c>
      <c r="T16" s="66">
        <f t="shared" si="8"/>
        <v>6</v>
      </c>
      <c r="U16" s="66">
        <f t="shared" si="9"/>
        <v>1</v>
      </c>
      <c r="V16" s="59">
        <v>7</v>
      </c>
      <c r="W16" s="59">
        <v>1</v>
      </c>
      <c r="X16" s="59">
        <v>5</v>
      </c>
      <c r="Y16" s="59"/>
      <c r="Z16" s="59"/>
      <c r="AA16" s="78">
        <v>5</v>
      </c>
      <c r="AB16" s="75">
        <v>4</v>
      </c>
      <c r="AC16" s="59">
        <v>3</v>
      </c>
      <c r="AD16" s="78">
        <v>4</v>
      </c>
      <c r="AE16" s="84">
        <f t="shared" si="10"/>
        <v>7</v>
      </c>
      <c r="AF16" s="182">
        <f t="shared" si="11"/>
        <v>13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0.0155092592592593</v>
      </c>
      <c r="D17" s="75">
        <v>4</v>
      </c>
      <c r="E17" s="59">
        <v>3</v>
      </c>
      <c r="F17" s="195">
        <f t="shared" si="0"/>
        <v>75</v>
      </c>
      <c r="G17" s="75">
        <v>1</v>
      </c>
      <c r="H17" s="59">
        <v>0</v>
      </c>
      <c r="I17" s="195">
        <f t="shared" si="1"/>
        <v>0</v>
      </c>
      <c r="J17" s="75"/>
      <c r="K17" s="59"/>
      <c r="L17" s="195">
        <f t="shared" si="2"/>
      </c>
      <c r="M17" s="75">
        <v>3</v>
      </c>
      <c r="N17" s="59">
        <v>2</v>
      </c>
      <c r="O17" s="195">
        <f t="shared" si="3"/>
        <v>66.7</v>
      </c>
      <c r="P17" s="75">
        <f t="shared" si="4"/>
        <v>8</v>
      </c>
      <c r="Q17" s="59">
        <f t="shared" si="5"/>
        <v>5</v>
      </c>
      <c r="R17" s="76">
        <f t="shared" si="6"/>
        <v>62.5</v>
      </c>
      <c r="S17" s="104">
        <f t="shared" si="7"/>
        <v>8</v>
      </c>
      <c r="T17" s="66">
        <f t="shared" si="8"/>
        <v>2</v>
      </c>
      <c r="U17" s="66">
        <f t="shared" si="9"/>
        <v>1</v>
      </c>
      <c r="V17" s="59">
        <v>5</v>
      </c>
      <c r="W17" s="59">
        <v>2</v>
      </c>
      <c r="X17" s="59">
        <v>2</v>
      </c>
      <c r="Y17" s="59"/>
      <c r="Z17" s="59">
        <v>1</v>
      </c>
      <c r="AA17" s="78">
        <v>2</v>
      </c>
      <c r="AB17" s="75"/>
      <c r="AC17" s="59"/>
      <c r="AD17" s="78">
        <v>1</v>
      </c>
      <c r="AE17" s="84">
        <f t="shared" si="10"/>
        <v>11</v>
      </c>
      <c r="AF17" s="182">
        <f t="shared" si="11"/>
        <v>13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0.0149305555555556</v>
      </c>
      <c r="D18" s="75">
        <v>2</v>
      </c>
      <c r="E18" s="59">
        <v>1</v>
      </c>
      <c r="F18" s="195">
        <f t="shared" si="0"/>
        <v>50</v>
      </c>
      <c r="G18" s="75">
        <v>5</v>
      </c>
      <c r="H18" s="59">
        <v>3</v>
      </c>
      <c r="I18" s="195">
        <f t="shared" si="1"/>
        <v>60</v>
      </c>
      <c r="J18" s="75">
        <v>2</v>
      </c>
      <c r="K18" s="59">
        <v>1</v>
      </c>
      <c r="L18" s="195">
        <f t="shared" si="2"/>
        <v>50</v>
      </c>
      <c r="M18" s="75">
        <v>2</v>
      </c>
      <c r="N18" s="59">
        <v>2</v>
      </c>
      <c r="O18" s="195">
        <f t="shared" si="3"/>
        <v>100</v>
      </c>
      <c r="P18" s="75">
        <f t="shared" si="4"/>
        <v>11</v>
      </c>
      <c r="Q18" s="59">
        <f t="shared" si="5"/>
        <v>7</v>
      </c>
      <c r="R18" s="76">
        <f t="shared" si="6"/>
        <v>63.6</v>
      </c>
      <c r="S18" s="104">
        <f t="shared" si="7"/>
        <v>13</v>
      </c>
      <c r="T18" s="66">
        <f t="shared" si="8"/>
        <v>3</v>
      </c>
      <c r="U18" s="66">
        <f t="shared" si="9"/>
        <v>1</v>
      </c>
      <c r="V18" s="59">
        <v>6</v>
      </c>
      <c r="W18" s="59">
        <v>1</v>
      </c>
      <c r="X18" s="59">
        <v>3</v>
      </c>
      <c r="Y18" s="59">
        <v>1</v>
      </c>
      <c r="Z18" s="59">
        <v>2</v>
      </c>
      <c r="AA18" s="78">
        <v>3</v>
      </c>
      <c r="AB18" s="75">
        <v>4</v>
      </c>
      <c r="AC18" s="59">
        <v>4</v>
      </c>
      <c r="AD18" s="78">
        <v>1</v>
      </c>
      <c r="AE18" s="84">
        <f t="shared" si="10"/>
        <v>7</v>
      </c>
      <c r="AF18" s="182">
        <f t="shared" si="11"/>
        <v>10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59"/>
      <c r="L20" s="195">
        <f t="shared" si="2"/>
      </c>
      <c r="M20" s="75"/>
      <c r="N20" s="59"/>
      <c r="O20" s="195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0.0119212962962963</v>
      </c>
      <c r="D21" s="75">
        <v>5</v>
      </c>
      <c r="E21" s="59">
        <v>3</v>
      </c>
      <c r="F21" s="195">
        <f t="shared" si="0"/>
        <v>60</v>
      </c>
      <c r="G21" s="75">
        <v>2</v>
      </c>
      <c r="H21" s="59">
        <v>1</v>
      </c>
      <c r="I21" s="195">
        <f t="shared" si="1"/>
        <v>50</v>
      </c>
      <c r="J21" s="75">
        <v>1</v>
      </c>
      <c r="K21" s="59">
        <v>0</v>
      </c>
      <c r="L21" s="195">
        <f t="shared" si="2"/>
        <v>0</v>
      </c>
      <c r="M21" s="75">
        <v>3</v>
      </c>
      <c r="N21" s="59">
        <v>3</v>
      </c>
      <c r="O21" s="195">
        <f t="shared" si="3"/>
        <v>100</v>
      </c>
      <c r="P21" s="75">
        <f t="shared" si="4"/>
        <v>11</v>
      </c>
      <c r="Q21" s="59">
        <f t="shared" si="5"/>
        <v>7</v>
      </c>
      <c r="R21" s="76">
        <f t="shared" si="6"/>
        <v>63.6</v>
      </c>
      <c r="S21" s="104">
        <f t="shared" si="7"/>
        <v>11</v>
      </c>
      <c r="T21" s="66">
        <f t="shared" si="8"/>
        <v>3</v>
      </c>
      <c r="U21" s="66">
        <f t="shared" si="9"/>
        <v>1</v>
      </c>
      <c r="V21" s="59"/>
      <c r="W21" s="59"/>
      <c r="X21" s="59">
        <v>2</v>
      </c>
      <c r="Y21" s="59"/>
      <c r="Z21" s="59">
        <v>1</v>
      </c>
      <c r="AA21" s="78">
        <v>2</v>
      </c>
      <c r="AB21" s="75">
        <v>6</v>
      </c>
      <c r="AC21" s="59">
        <v>7</v>
      </c>
      <c r="AD21" s="78">
        <v>1</v>
      </c>
      <c r="AE21" s="84">
        <f t="shared" si="10"/>
        <v>-9</v>
      </c>
      <c r="AF21" s="182">
        <f t="shared" si="11"/>
        <v>-6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0.0133101851851852</v>
      </c>
      <c r="D22" s="75">
        <v>2</v>
      </c>
      <c r="E22" s="59">
        <v>2</v>
      </c>
      <c r="F22" s="195">
        <f t="shared" si="0"/>
        <v>100</v>
      </c>
      <c r="G22" s="75"/>
      <c r="H22" s="59"/>
      <c r="I22" s="195">
        <f t="shared" si="1"/>
      </c>
      <c r="J22" s="75">
        <v>3</v>
      </c>
      <c r="K22" s="59">
        <v>0</v>
      </c>
      <c r="L22" s="195">
        <f t="shared" si="2"/>
        <v>0</v>
      </c>
      <c r="M22" s="75">
        <v>2</v>
      </c>
      <c r="N22" s="59">
        <v>2</v>
      </c>
      <c r="O22" s="195">
        <f t="shared" si="3"/>
        <v>100</v>
      </c>
      <c r="P22" s="75">
        <f t="shared" si="4"/>
        <v>7</v>
      </c>
      <c r="Q22" s="59">
        <f t="shared" si="5"/>
        <v>4</v>
      </c>
      <c r="R22" s="76">
        <f t="shared" si="6"/>
        <v>57.1</v>
      </c>
      <c r="S22" s="104">
        <f t="shared" si="7"/>
        <v>6</v>
      </c>
      <c r="T22" s="66">
        <f t="shared" si="8"/>
        <v>1</v>
      </c>
      <c r="U22" s="66">
        <f t="shared" si="9"/>
        <v>1</v>
      </c>
      <c r="V22" s="59">
        <v>1</v>
      </c>
      <c r="W22" s="59">
        <v>2</v>
      </c>
      <c r="X22" s="59">
        <v>1</v>
      </c>
      <c r="Y22" s="59"/>
      <c r="Z22" s="59">
        <v>2</v>
      </c>
      <c r="AA22" s="59">
        <v>2</v>
      </c>
      <c r="AB22" s="75">
        <v>7</v>
      </c>
      <c r="AC22" s="59"/>
      <c r="AD22" s="78">
        <v>2</v>
      </c>
      <c r="AE22" s="84">
        <f t="shared" si="10"/>
        <v>-1</v>
      </c>
      <c r="AF22" s="182">
        <f t="shared" si="11"/>
        <v>0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43</v>
      </c>
      <c r="E24" s="57">
        <f>SUM(E7:E23)</f>
        <v>32</v>
      </c>
      <c r="F24" s="77">
        <f t="shared" si="0"/>
        <v>74.4</v>
      </c>
      <c r="G24" s="56">
        <f>SUM(G7:G23)</f>
        <v>14</v>
      </c>
      <c r="H24" s="57">
        <f>SUM(H7:H23)</f>
        <v>7</v>
      </c>
      <c r="I24" s="77">
        <f t="shared" si="1"/>
        <v>50</v>
      </c>
      <c r="J24" s="56">
        <f>SUM(J7:J23)</f>
        <v>14</v>
      </c>
      <c r="K24" s="57">
        <f>SUM(K7:K23)</f>
        <v>6</v>
      </c>
      <c r="L24" s="77">
        <f t="shared" si="2"/>
        <v>42.9</v>
      </c>
      <c r="M24" s="56">
        <f>SUM(M7:M23)</f>
        <v>31</v>
      </c>
      <c r="N24" s="57">
        <f>SUM(N7:N23)</f>
        <v>19</v>
      </c>
      <c r="O24" s="77">
        <f t="shared" si="3"/>
        <v>61.3</v>
      </c>
      <c r="P24" s="56">
        <f>SUM(P7:P23)</f>
        <v>102</v>
      </c>
      <c r="Q24" s="57">
        <f>SUM(Q7:Q23)</f>
        <v>64</v>
      </c>
      <c r="R24" s="77">
        <f>IF(P24=0,"",Q24/P24*100)</f>
        <v>62.7</v>
      </c>
      <c r="S24" s="180">
        <f>SUM(S7:S23)</f>
        <v>115</v>
      </c>
      <c r="T24" s="55">
        <f>SUM(T7:T23)</f>
        <v>26</v>
      </c>
      <c r="U24" s="55"/>
      <c r="V24" s="56">
        <f aca="true" t="shared" si="12" ref="V24:AF24">SUM(V7:V23)</f>
        <v>28</v>
      </c>
      <c r="W24" s="57">
        <f t="shared" si="12"/>
        <v>8</v>
      </c>
      <c r="X24" s="57">
        <f t="shared" si="12"/>
        <v>24</v>
      </c>
      <c r="Y24" s="57">
        <f t="shared" si="12"/>
        <v>2</v>
      </c>
      <c r="Z24" s="57">
        <f t="shared" si="12"/>
        <v>22</v>
      </c>
      <c r="AA24" s="58">
        <f t="shared" si="12"/>
        <v>27</v>
      </c>
      <c r="AB24" s="56">
        <f t="shared" si="12"/>
        <v>43</v>
      </c>
      <c r="AC24" s="57">
        <f t="shared" si="12"/>
        <v>27</v>
      </c>
      <c r="AD24" s="58">
        <f t="shared" si="12"/>
        <v>28</v>
      </c>
      <c r="AE24" s="55">
        <f t="shared" si="12"/>
        <v>13</v>
      </c>
      <c r="AF24" s="55">
        <f t="shared" si="12"/>
        <v>39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BG24"/>
  <sheetViews>
    <sheetView zoomScale="85" zoomScaleNormal="85" zoomScalePageLayoutView="0" workbookViewId="0" topLeftCell="A1">
      <selection activeCell="L15" sqref="L15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88</v>
      </c>
      <c r="N1" s="51"/>
      <c r="O1" s="175"/>
      <c r="P1" s="53"/>
      <c r="Q1" s="213"/>
      <c r="R1" s="15"/>
      <c r="S1" s="212" t="s">
        <v>89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11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90</v>
      </c>
      <c r="P2" s="19"/>
      <c r="Q2" s="50"/>
      <c r="R2" s="280">
        <v>39800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59"/>
      <c r="L8" s="195">
        <f t="shared" si="2"/>
      </c>
      <c r="M8" s="75"/>
      <c r="N8" s="59"/>
      <c r="O8" s="195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0.00966435185185185</v>
      </c>
      <c r="D9" s="86"/>
      <c r="E9" s="59"/>
      <c r="F9" s="195">
        <f t="shared" si="0"/>
      </c>
      <c r="G9" s="75"/>
      <c r="H9" s="59"/>
      <c r="I9" s="195">
        <f t="shared" si="1"/>
      </c>
      <c r="J9" s="75">
        <v>1</v>
      </c>
      <c r="K9" s="59">
        <v>1</v>
      </c>
      <c r="L9" s="195">
        <f t="shared" si="2"/>
        <v>100</v>
      </c>
      <c r="M9" s="75"/>
      <c r="N9" s="59"/>
      <c r="O9" s="195">
        <f t="shared" si="3"/>
      </c>
      <c r="P9" s="75">
        <f t="shared" si="4"/>
        <v>1</v>
      </c>
      <c r="Q9" s="59">
        <f t="shared" si="5"/>
        <v>1</v>
      </c>
      <c r="R9" s="76">
        <f t="shared" si="6"/>
        <v>100</v>
      </c>
      <c r="S9" s="104">
        <f t="shared" si="7"/>
        <v>3</v>
      </c>
      <c r="T9" s="66">
        <f t="shared" si="8"/>
        <v>1</v>
      </c>
      <c r="U9" s="66">
        <f t="shared" si="9"/>
        <v>1</v>
      </c>
      <c r="V9" s="75"/>
      <c r="W9" s="59"/>
      <c r="X9" s="59">
        <v>3</v>
      </c>
      <c r="Y9" s="59"/>
      <c r="Z9" s="111">
        <v>1</v>
      </c>
      <c r="AA9" s="78">
        <v>1</v>
      </c>
      <c r="AB9" s="75">
        <v>7</v>
      </c>
      <c r="AC9" s="59">
        <v>4</v>
      </c>
      <c r="AD9" s="78">
        <v>2</v>
      </c>
      <c r="AE9" s="84">
        <f t="shared" si="10"/>
        <v>-8</v>
      </c>
      <c r="AF9" s="182">
        <f t="shared" si="11"/>
        <v>-7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0.00491898148148148</v>
      </c>
      <c r="D10" s="75">
        <v>1</v>
      </c>
      <c r="E10" s="59">
        <v>1</v>
      </c>
      <c r="F10" s="195">
        <f t="shared" si="0"/>
        <v>100</v>
      </c>
      <c r="G10" s="75">
        <v>2</v>
      </c>
      <c r="H10" s="59">
        <v>1</v>
      </c>
      <c r="I10" s="195">
        <f t="shared" si="1"/>
        <v>50</v>
      </c>
      <c r="J10" s="75"/>
      <c r="K10" s="59"/>
      <c r="L10" s="195">
        <f t="shared" si="2"/>
      </c>
      <c r="M10" s="75"/>
      <c r="N10" s="59"/>
      <c r="O10" s="195">
        <f t="shared" si="3"/>
      </c>
      <c r="P10" s="75">
        <f t="shared" si="4"/>
        <v>3</v>
      </c>
      <c r="Q10" s="59">
        <f t="shared" si="5"/>
        <v>2</v>
      </c>
      <c r="R10" s="76">
        <f t="shared" si="6"/>
        <v>66.7</v>
      </c>
      <c r="S10" s="104">
        <f t="shared" si="7"/>
        <v>4</v>
      </c>
      <c r="T10" s="66">
        <f t="shared" si="8"/>
        <v>1</v>
      </c>
      <c r="U10" s="66">
        <f t="shared" si="9"/>
        <v>1</v>
      </c>
      <c r="V10" s="59">
        <v>1</v>
      </c>
      <c r="W10" s="85"/>
      <c r="X10" s="59"/>
      <c r="Y10" s="59"/>
      <c r="Z10" s="59">
        <v>3</v>
      </c>
      <c r="AA10" s="78"/>
      <c r="AB10" s="75">
        <v>2</v>
      </c>
      <c r="AC10" s="59">
        <v>1</v>
      </c>
      <c r="AD10" s="78"/>
      <c r="AE10" s="84">
        <f t="shared" si="10"/>
        <v>1</v>
      </c>
      <c r="AF10" s="182">
        <f t="shared" si="11"/>
        <v>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0.0196180555555556</v>
      </c>
      <c r="D12" s="86">
        <v>1</v>
      </c>
      <c r="E12" s="59">
        <v>0</v>
      </c>
      <c r="F12" s="195">
        <f t="shared" si="0"/>
        <v>0</v>
      </c>
      <c r="G12" s="75">
        <v>3</v>
      </c>
      <c r="H12" s="59">
        <v>2</v>
      </c>
      <c r="I12" s="195">
        <f t="shared" si="1"/>
        <v>66.7</v>
      </c>
      <c r="J12" s="75"/>
      <c r="K12" s="59"/>
      <c r="L12" s="195">
        <f t="shared" si="2"/>
      </c>
      <c r="M12" s="75"/>
      <c r="N12" s="59"/>
      <c r="O12" s="195">
        <f t="shared" si="3"/>
      </c>
      <c r="P12" s="75">
        <f t="shared" si="4"/>
        <v>4</v>
      </c>
      <c r="Q12" s="59">
        <f t="shared" si="5"/>
        <v>2</v>
      </c>
      <c r="R12" s="76">
        <f t="shared" si="6"/>
        <v>50</v>
      </c>
      <c r="S12" s="104">
        <f t="shared" si="7"/>
        <v>4</v>
      </c>
      <c r="T12" s="66">
        <f t="shared" si="8"/>
        <v>0</v>
      </c>
      <c r="U12" s="66">
        <f t="shared" si="9"/>
        <v>1</v>
      </c>
      <c r="V12" s="59"/>
      <c r="W12" s="59">
        <v>1</v>
      </c>
      <c r="X12" s="59">
        <v>2</v>
      </c>
      <c r="Y12" s="59"/>
      <c r="Z12" s="59">
        <v>2</v>
      </c>
      <c r="AA12" s="78"/>
      <c r="AB12" s="75">
        <v>2</v>
      </c>
      <c r="AC12" s="59">
        <v>2</v>
      </c>
      <c r="AD12" s="78">
        <v>2</v>
      </c>
      <c r="AE12" s="84">
        <f t="shared" si="10"/>
        <v>-1</v>
      </c>
      <c r="AF12" s="182">
        <f t="shared" si="11"/>
        <v>-1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0.0178240740740741</v>
      </c>
      <c r="D14" s="75">
        <v>5</v>
      </c>
      <c r="E14" s="59">
        <v>3</v>
      </c>
      <c r="F14" s="195">
        <f t="shared" si="0"/>
        <v>60</v>
      </c>
      <c r="G14" s="75">
        <v>5</v>
      </c>
      <c r="H14" s="59">
        <v>3</v>
      </c>
      <c r="I14" s="195">
        <f t="shared" si="1"/>
        <v>60</v>
      </c>
      <c r="J14" s="75">
        <v>5</v>
      </c>
      <c r="K14" s="59">
        <v>1</v>
      </c>
      <c r="L14" s="195">
        <f t="shared" si="2"/>
        <v>20</v>
      </c>
      <c r="M14" s="75">
        <v>3</v>
      </c>
      <c r="N14" s="59">
        <v>3</v>
      </c>
      <c r="O14" s="195">
        <f t="shared" si="3"/>
        <v>100</v>
      </c>
      <c r="P14" s="75">
        <f t="shared" si="4"/>
        <v>18</v>
      </c>
      <c r="Q14" s="59">
        <f t="shared" si="5"/>
        <v>10</v>
      </c>
      <c r="R14" s="76">
        <f t="shared" si="6"/>
        <v>55.6</v>
      </c>
      <c r="S14" s="104">
        <f t="shared" si="7"/>
        <v>18</v>
      </c>
      <c r="T14" s="66">
        <f t="shared" si="8"/>
        <v>2</v>
      </c>
      <c r="U14" s="66">
        <f t="shared" si="9"/>
        <v>1</v>
      </c>
      <c r="V14" s="59">
        <v>1</v>
      </c>
      <c r="W14" s="59">
        <v>1</v>
      </c>
      <c r="X14" s="59">
        <v>2</v>
      </c>
      <c r="Y14" s="59"/>
      <c r="Z14" s="59">
        <v>2</v>
      </c>
      <c r="AA14" s="78">
        <v>4</v>
      </c>
      <c r="AB14" s="75">
        <v>2</v>
      </c>
      <c r="AC14" s="59">
        <v>2</v>
      </c>
      <c r="AD14" s="78">
        <v>1</v>
      </c>
      <c r="AE14" s="84">
        <f t="shared" si="10"/>
        <v>5</v>
      </c>
      <c r="AF14" s="182">
        <f t="shared" si="11"/>
        <v>7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0.0221064814814815</v>
      </c>
      <c r="D15" s="75">
        <v>13</v>
      </c>
      <c r="E15" s="59">
        <v>6</v>
      </c>
      <c r="F15" s="195">
        <f t="shared" si="0"/>
        <v>46.2</v>
      </c>
      <c r="G15" s="75"/>
      <c r="H15" s="59"/>
      <c r="I15" s="195">
        <f t="shared" si="1"/>
      </c>
      <c r="J15" s="75"/>
      <c r="K15" s="59"/>
      <c r="L15" s="195">
        <f t="shared" si="2"/>
      </c>
      <c r="M15" s="75">
        <v>6</v>
      </c>
      <c r="N15" s="59">
        <v>6</v>
      </c>
      <c r="O15" s="195">
        <f t="shared" si="3"/>
        <v>100</v>
      </c>
      <c r="P15" s="75">
        <f t="shared" si="4"/>
        <v>19</v>
      </c>
      <c r="Q15" s="59">
        <f t="shared" si="5"/>
        <v>12</v>
      </c>
      <c r="R15" s="76">
        <f t="shared" si="6"/>
        <v>63.2</v>
      </c>
      <c r="S15" s="104">
        <f t="shared" si="7"/>
        <v>18</v>
      </c>
      <c r="T15" s="66">
        <f t="shared" si="8"/>
        <v>5</v>
      </c>
      <c r="U15" s="66">
        <f t="shared" si="9"/>
        <v>1</v>
      </c>
      <c r="V15" s="59">
        <v>6</v>
      </c>
      <c r="W15" s="59"/>
      <c r="X15" s="59">
        <v>1</v>
      </c>
      <c r="Y15" s="59"/>
      <c r="Z15" s="59">
        <v>2</v>
      </c>
      <c r="AA15" s="78">
        <v>2</v>
      </c>
      <c r="AB15" s="75">
        <v>7</v>
      </c>
      <c r="AC15" s="59">
        <v>1</v>
      </c>
      <c r="AD15" s="78">
        <v>3</v>
      </c>
      <c r="AE15" s="84">
        <f t="shared" si="10"/>
        <v>0</v>
      </c>
      <c r="AF15" s="182">
        <f t="shared" si="11"/>
        <v>5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0.0209490740740741</v>
      </c>
      <c r="D16" s="75">
        <v>10</v>
      </c>
      <c r="E16" s="59">
        <v>6</v>
      </c>
      <c r="F16" s="195">
        <f t="shared" si="0"/>
        <v>60</v>
      </c>
      <c r="G16" s="75">
        <v>2</v>
      </c>
      <c r="H16" s="59">
        <v>0</v>
      </c>
      <c r="I16" s="195">
        <f t="shared" si="1"/>
        <v>0</v>
      </c>
      <c r="J16" s="75"/>
      <c r="K16" s="59"/>
      <c r="L16" s="195">
        <f t="shared" si="2"/>
      </c>
      <c r="M16" s="75">
        <v>8</v>
      </c>
      <c r="N16" s="59">
        <v>5</v>
      </c>
      <c r="O16" s="195">
        <f t="shared" si="3"/>
        <v>62.5</v>
      </c>
      <c r="P16" s="75">
        <f t="shared" si="4"/>
        <v>20</v>
      </c>
      <c r="Q16" s="59">
        <f t="shared" si="5"/>
        <v>11</v>
      </c>
      <c r="R16" s="76">
        <f t="shared" si="6"/>
        <v>55</v>
      </c>
      <c r="S16" s="104">
        <f t="shared" si="7"/>
        <v>17</v>
      </c>
      <c r="T16" s="66">
        <f t="shared" si="8"/>
        <v>2</v>
      </c>
      <c r="U16" s="66">
        <f t="shared" si="9"/>
        <v>1</v>
      </c>
      <c r="V16" s="59">
        <v>6</v>
      </c>
      <c r="W16" s="59">
        <v>4</v>
      </c>
      <c r="X16" s="59">
        <v>7</v>
      </c>
      <c r="Y16" s="59"/>
      <c r="Z16" s="59">
        <v>3</v>
      </c>
      <c r="AA16" s="78">
        <v>7</v>
      </c>
      <c r="AB16" s="75">
        <v>9</v>
      </c>
      <c r="AC16" s="59">
        <v>2</v>
      </c>
      <c r="AD16" s="78">
        <v>4</v>
      </c>
      <c r="AE16" s="84">
        <f t="shared" si="10"/>
        <v>12</v>
      </c>
      <c r="AF16" s="182">
        <f t="shared" si="11"/>
        <v>14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0.00758101851851852</v>
      </c>
      <c r="D17" s="75">
        <v>1</v>
      </c>
      <c r="E17" s="59">
        <v>0</v>
      </c>
      <c r="F17" s="195">
        <f t="shared" si="0"/>
        <v>0</v>
      </c>
      <c r="G17" s="75">
        <v>1</v>
      </c>
      <c r="H17" s="59">
        <v>0</v>
      </c>
      <c r="I17" s="195">
        <f t="shared" si="1"/>
        <v>0</v>
      </c>
      <c r="J17" s="75"/>
      <c r="K17" s="59"/>
      <c r="L17" s="195">
        <f t="shared" si="2"/>
      </c>
      <c r="M17" s="75">
        <v>2</v>
      </c>
      <c r="N17" s="59">
        <v>1</v>
      </c>
      <c r="O17" s="195">
        <f t="shared" si="3"/>
        <v>50</v>
      </c>
      <c r="P17" s="75">
        <f t="shared" si="4"/>
        <v>4</v>
      </c>
      <c r="Q17" s="59">
        <f t="shared" si="5"/>
        <v>1</v>
      </c>
      <c r="R17" s="76">
        <f t="shared" si="6"/>
        <v>25</v>
      </c>
      <c r="S17" s="104">
        <f t="shared" si="7"/>
        <v>1</v>
      </c>
      <c r="T17" s="66">
        <f t="shared" si="8"/>
        <v>-2</v>
      </c>
      <c r="U17" s="66">
        <f t="shared" si="9"/>
        <v>1</v>
      </c>
      <c r="V17" s="59">
        <v>3</v>
      </c>
      <c r="W17" s="59"/>
      <c r="X17" s="59">
        <v>1</v>
      </c>
      <c r="Y17" s="59"/>
      <c r="Z17" s="59">
        <v>1</v>
      </c>
      <c r="AA17" s="78"/>
      <c r="AB17" s="75">
        <v>1</v>
      </c>
      <c r="AC17" s="59">
        <v>2</v>
      </c>
      <c r="AD17" s="78">
        <v>4</v>
      </c>
      <c r="AE17" s="84">
        <f t="shared" si="10"/>
        <v>-2</v>
      </c>
      <c r="AF17" s="182">
        <f t="shared" si="11"/>
        <v>-4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59"/>
      <c r="L18" s="195">
        <f t="shared" si="2"/>
      </c>
      <c r="M18" s="75"/>
      <c r="N18" s="59"/>
      <c r="O18" s="195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0.00833333333333333</v>
      </c>
      <c r="D20" s="75">
        <v>1</v>
      </c>
      <c r="E20" s="59">
        <v>0</v>
      </c>
      <c r="F20" s="195">
        <f t="shared" si="0"/>
        <v>0</v>
      </c>
      <c r="G20" s="75">
        <v>1</v>
      </c>
      <c r="H20" s="59">
        <v>1</v>
      </c>
      <c r="I20" s="195">
        <f t="shared" si="1"/>
        <v>100</v>
      </c>
      <c r="J20" s="75">
        <v>1</v>
      </c>
      <c r="K20" s="59">
        <v>0</v>
      </c>
      <c r="L20" s="195">
        <f t="shared" si="2"/>
        <v>0</v>
      </c>
      <c r="M20" s="75"/>
      <c r="N20" s="59"/>
      <c r="O20" s="195">
        <f t="shared" si="3"/>
      </c>
      <c r="P20" s="75">
        <f t="shared" si="4"/>
        <v>3</v>
      </c>
      <c r="Q20" s="59">
        <f t="shared" si="5"/>
        <v>1</v>
      </c>
      <c r="R20" s="76">
        <f t="shared" si="6"/>
        <v>33.3</v>
      </c>
      <c r="S20" s="104">
        <f t="shared" si="7"/>
        <v>2</v>
      </c>
      <c r="T20" s="66">
        <f t="shared" si="8"/>
        <v>-1</v>
      </c>
      <c r="U20" s="66">
        <f t="shared" si="9"/>
        <v>1</v>
      </c>
      <c r="V20" s="59"/>
      <c r="W20" s="59">
        <v>1</v>
      </c>
      <c r="X20" s="59">
        <v>3</v>
      </c>
      <c r="Y20" s="59"/>
      <c r="Z20" s="59"/>
      <c r="AA20" s="78">
        <v>1</v>
      </c>
      <c r="AB20" s="75">
        <v>5</v>
      </c>
      <c r="AC20" s="59">
        <v>1</v>
      </c>
      <c r="AD20" s="78">
        <v>2</v>
      </c>
      <c r="AE20" s="84">
        <f t="shared" si="10"/>
        <v>-3</v>
      </c>
      <c r="AF20" s="182">
        <f t="shared" si="11"/>
        <v>-4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0.0115740740740741</v>
      </c>
      <c r="D21" s="75">
        <v>4</v>
      </c>
      <c r="E21" s="59">
        <v>2</v>
      </c>
      <c r="F21" s="195">
        <f t="shared" si="0"/>
        <v>50</v>
      </c>
      <c r="G21" s="75">
        <v>1</v>
      </c>
      <c r="H21" s="59">
        <v>0</v>
      </c>
      <c r="I21" s="195">
        <f t="shared" si="1"/>
        <v>0</v>
      </c>
      <c r="J21" s="75">
        <v>1</v>
      </c>
      <c r="K21" s="59">
        <v>0</v>
      </c>
      <c r="L21" s="195">
        <f t="shared" si="2"/>
        <v>0</v>
      </c>
      <c r="M21" s="75"/>
      <c r="N21" s="59"/>
      <c r="O21" s="195">
        <f t="shared" si="3"/>
      </c>
      <c r="P21" s="75">
        <f t="shared" si="4"/>
        <v>6</v>
      </c>
      <c r="Q21" s="59">
        <f t="shared" si="5"/>
        <v>2</v>
      </c>
      <c r="R21" s="76">
        <f t="shared" si="6"/>
        <v>33.3</v>
      </c>
      <c r="S21" s="104">
        <f t="shared" si="7"/>
        <v>4</v>
      </c>
      <c r="T21" s="66">
        <f t="shared" si="8"/>
        <v>-2</v>
      </c>
      <c r="U21" s="66">
        <f t="shared" si="9"/>
        <v>1</v>
      </c>
      <c r="V21" s="59"/>
      <c r="W21" s="59"/>
      <c r="X21" s="59">
        <v>3</v>
      </c>
      <c r="Y21" s="59"/>
      <c r="Z21" s="59"/>
      <c r="AA21" s="78">
        <v>2</v>
      </c>
      <c r="AB21" s="75">
        <v>1</v>
      </c>
      <c r="AC21" s="59"/>
      <c r="AD21" s="78"/>
      <c r="AE21" s="84">
        <f t="shared" si="10"/>
        <v>4</v>
      </c>
      <c r="AF21" s="182">
        <f t="shared" si="11"/>
        <v>2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0.0163194444444444</v>
      </c>
      <c r="D22" s="75">
        <v>1</v>
      </c>
      <c r="E22" s="59">
        <v>0</v>
      </c>
      <c r="F22" s="195">
        <f t="shared" si="0"/>
        <v>0</v>
      </c>
      <c r="G22" s="75"/>
      <c r="H22" s="59"/>
      <c r="I22" s="195">
        <f t="shared" si="1"/>
      </c>
      <c r="J22" s="75">
        <v>5</v>
      </c>
      <c r="K22" s="59">
        <v>2</v>
      </c>
      <c r="L22" s="195">
        <f t="shared" si="2"/>
        <v>40</v>
      </c>
      <c r="M22" s="75"/>
      <c r="N22" s="59"/>
      <c r="O22" s="195">
        <f t="shared" si="3"/>
      </c>
      <c r="P22" s="75">
        <f t="shared" si="4"/>
        <v>6</v>
      </c>
      <c r="Q22" s="59">
        <f t="shared" si="5"/>
        <v>2</v>
      </c>
      <c r="R22" s="76">
        <f t="shared" si="6"/>
        <v>33.3</v>
      </c>
      <c r="S22" s="104">
        <f t="shared" si="7"/>
        <v>6</v>
      </c>
      <c r="T22" s="66">
        <f t="shared" si="8"/>
        <v>-2</v>
      </c>
      <c r="U22" s="66">
        <f t="shared" si="9"/>
        <v>1</v>
      </c>
      <c r="V22" s="59">
        <v>2</v>
      </c>
      <c r="W22" s="59"/>
      <c r="X22" s="59"/>
      <c r="Y22" s="59"/>
      <c r="Z22" s="59"/>
      <c r="AA22" s="59">
        <v>1</v>
      </c>
      <c r="AB22" s="75">
        <v>3</v>
      </c>
      <c r="AC22" s="59"/>
      <c r="AD22" s="78">
        <v>1</v>
      </c>
      <c r="AE22" s="84">
        <f t="shared" si="10"/>
        <v>-1</v>
      </c>
      <c r="AF22" s="182">
        <f t="shared" si="11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37</v>
      </c>
      <c r="E24" s="57">
        <f>SUM(E7:E23)</f>
        <v>18</v>
      </c>
      <c r="F24" s="77">
        <f t="shared" si="0"/>
        <v>48.6</v>
      </c>
      <c r="G24" s="56">
        <f>SUM(G7:G23)</f>
        <v>15</v>
      </c>
      <c r="H24" s="57">
        <f>SUM(H7:H23)</f>
        <v>7</v>
      </c>
      <c r="I24" s="77">
        <f t="shared" si="1"/>
        <v>46.7</v>
      </c>
      <c r="J24" s="56">
        <f>SUM(J7:J23)</f>
        <v>13</v>
      </c>
      <c r="K24" s="57">
        <f>SUM(K7:K23)</f>
        <v>4</v>
      </c>
      <c r="L24" s="77">
        <f t="shared" si="2"/>
        <v>30.8</v>
      </c>
      <c r="M24" s="56">
        <f>SUM(M7:M23)</f>
        <v>19</v>
      </c>
      <c r="N24" s="57">
        <f>SUM(N7:N23)</f>
        <v>15</v>
      </c>
      <c r="O24" s="77">
        <f t="shared" si="3"/>
        <v>78.9</v>
      </c>
      <c r="P24" s="56">
        <f>SUM(P7:P23)</f>
        <v>84</v>
      </c>
      <c r="Q24" s="57">
        <f>SUM(Q7:Q23)</f>
        <v>44</v>
      </c>
      <c r="R24" s="77">
        <f>IF(P24=0,"",Q24/P24*100)</f>
        <v>52.4</v>
      </c>
      <c r="S24" s="240">
        <f>SUM(S7:S23)</f>
        <v>77</v>
      </c>
      <c r="T24" s="55">
        <f>SUM(T7:T23)</f>
        <v>4</v>
      </c>
      <c r="U24" s="55"/>
      <c r="V24" s="56">
        <f aca="true" t="shared" si="12" ref="V24:AF24">SUM(V7:V23)</f>
        <v>19</v>
      </c>
      <c r="W24" s="57">
        <f t="shared" si="12"/>
        <v>7</v>
      </c>
      <c r="X24" s="57">
        <f t="shared" si="12"/>
        <v>22</v>
      </c>
      <c r="Y24" s="57">
        <f t="shared" si="12"/>
        <v>0</v>
      </c>
      <c r="Z24" s="57">
        <f t="shared" si="12"/>
        <v>14</v>
      </c>
      <c r="AA24" s="58">
        <f t="shared" si="12"/>
        <v>18</v>
      </c>
      <c r="AB24" s="56">
        <f t="shared" si="12"/>
        <v>39</v>
      </c>
      <c r="AC24" s="57">
        <f t="shared" si="12"/>
        <v>15</v>
      </c>
      <c r="AD24" s="58">
        <f t="shared" si="12"/>
        <v>19</v>
      </c>
      <c r="AE24" s="55">
        <f t="shared" si="12"/>
        <v>7</v>
      </c>
      <c r="AF24" s="55">
        <f t="shared" si="12"/>
        <v>11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G24"/>
  <sheetViews>
    <sheetView zoomScale="85" zoomScaleNormal="85" zoomScalePageLayoutView="0" workbookViewId="0" topLeftCell="A1">
      <selection activeCell="AG31" sqref="AG3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91</v>
      </c>
      <c r="N1" s="51"/>
      <c r="O1" s="175"/>
      <c r="P1" s="53"/>
      <c r="Q1" s="213"/>
      <c r="R1" s="15"/>
      <c r="S1" s="212" t="s">
        <v>92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12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62</v>
      </c>
      <c r="P2" s="244"/>
      <c r="Q2" s="245"/>
      <c r="R2" s="281">
        <v>39821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0.00387731481481481</v>
      </c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265"/>
      <c r="L8" s="266">
        <f t="shared" si="2"/>
      </c>
      <c r="M8" s="228">
        <v>2</v>
      </c>
      <c r="N8" s="265">
        <v>0</v>
      </c>
      <c r="O8" s="266">
        <f t="shared" si="3"/>
        <v>0</v>
      </c>
      <c r="P8" s="228">
        <f t="shared" si="4"/>
        <v>2</v>
      </c>
      <c r="Q8" s="265">
        <f t="shared" si="5"/>
        <v>0</v>
      </c>
      <c r="R8" s="267">
        <f t="shared" si="6"/>
        <v>0</v>
      </c>
      <c r="S8" s="268">
        <f t="shared" si="7"/>
        <v>0</v>
      </c>
      <c r="T8" s="269">
        <f t="shared" si="8"/>
        <v>-2</v>
      </c>
      <c r="U8" s="66">
        <f t="shared" si="9"/>
        <v>1</v>
      </c>
      <c r="V8" s="75">
        <v>3</v>
      </c>
      <c r="W8" s="59">
        <v>2</v>
      </c>
      <c r="X8" s="59"/>
      <c r="Y8" s="59"/>
      <c r="Z8" s="111"/>
      <c r="AA8" s="78">
        <v>1</v>
      </c>
      <c r="AB8" s="75"/>
      <c r="AC8" s="59"/>
      <c r="AD8" s="78">
        <v>1</v>
      </c>
      <c r="AE8" s="84">
        <f t="shared" si="10"/>
        <v>5</v>
      </c>
      <c r="AF8" s="182">
        <f t="shared" si="11"/>
        <v>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0.00700231481481482</v>
      </c>
      <c r="D9" s="86">
        <v>1</v>
      </c>
      <c r="E9" s="59">
        <v>1</v>
      </c>
      <c r="F9" s="195">
        <f t="shared" si="0"/>
        <v>100</v>
      </c>
      <c r="G9" s="75"/>
      <c r="H9" s="59"/>
      <c r="I9" s="195">
        <f t="shared" si="1"/>
      </c>
      <c r="J9" s="75"/>
      <c r="K9" s="265"/>
      <c r="L9" s="266">
        <f t="shared" si="2"/>
      </c>
      <c r="M9" s="228"/>
      <c r="N9" s="265"/>
      <c r="O9" s="266">
        <f t="shared" si="3"/>
      </c>
      <c r="P9" s="228">
        <f t="shared" si="4"/>
        <v>1</v>
      </c>
      <c r="Q9" s="265">
        <f t="shared" si="5"/>
        <v>1</v>
      </c>
      <c r="R9" s="267">
        <f t="shared" si="6"/>
        <v>100</v>
      </c>
      <c r="S9" s="268">
        <f t="shared" si="7"/>
        <v>2</v>
      </c>
      <c r="T9" s="269">
        <f t="shared" si="8"/>
        <v>1</v>
      </c>
      <c r="U9" s="66">
        <f t="shared" si="9"/>
        <v>1</v>
      </c>
      <c r="V9" s="75"/>
      <c r="W9" s="59"/>
      <c r="X9" s="59">
        <v>1</v>
      </c>
      <c r="Y9" s="59"/>
      <c r="Z9" s="111">
        <v>4</v>
      </c>
      <c r="AA9" s="78"/>
      <c r="AB9" s="75">
        <v>3</v>
      </c>
      <c r="AC9" s="59">
        <v>3</v>
      </c>
      <c r="AD9" s="78">
        <v>3</v>
      </c>
      <c r="AE9" s="84">
        <f t="shared" si="10"/>
        <v>-4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0.00752314814814815</v>
      </c>
      <c r="D10" s="75">
        <v>2</v>
      </c>
      <c r="E10" s="59">
        <v>1</v>
      </c>
      <c r="F10" s="195">
        <f t="shared" si="0"/>
        <v>50</v>
      </c>
      <c r="G10" s="75">
        <v>4</v>
      </c>
      <c r="H10" s="59">
        <v>2</v>
      </c>
      <c r="I10" s="195">
        <f t="shared" si="1"/>
        <v>50</v>
      </c>
      <c r="J10" s="75"/>
      <c r="K10" s="265"/>
      <c r="L10" s="266">
        <f t="shared" si="2"/>
      </c>
      <c r="M10" s="228"/>
      <c r="N10" s="265"/>
      <c r="O10" s="266">
        <f t="shared" si="3"/>
      </c>
      <c r="P10" s="228">
        <f t="shared" si="4"/>
        <v>6</v>
      </c>
      <c r="Q10" s="265">
        <f t="shared" si="5"/>
        <v>3</v>
      </c>
      <c r="R10" s="267">
        <f t="shared" si="6"/>
        <v>50</v>
      </c>
      <c r="S10" s="268">
        <f t="shared" si="7"/>
        <v>6</v>
      </c>
      <c r="T10" s="269">
        <f t="shared" si="8"/>
        <v>0</v>
      </c>
      <c r="U10" s="66">
        <f t="shared" si="9"/>
        <v>1</v>
      </c>
      <c r="V10" s="59">
        <v>2</v>
      </c>
      <c r="W10" s="85">
        <v>1</v>
      </c>
      <c r="X10" s="59">
        <v>2</v>
      </c>
      <c r="Y10" s="59"/>
      <c r="Z10" s="59">
        <v>1</v>
      </c>
      <c r="AA10" s="78"/>
      <c r="AB10" s="75">
        <v>2</v>
      </c>
      <c r="AC10" s="59">
        <v>1</v>
      </c>
      <c r="AD10" s="78">
        <v>2</v>
      </c>
      <c r="AE10" s="84">
        <f t="shared" si="10"/>
        <v>1</v>
      </c>
      <c r="AF10" s="182">
        <f t="shared" si="11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0.020775462962963</v>
      </c>
      <c r="D12" s="86">
        <v>1</v>
      </c>
      <c r="E12" s="59">
        <v>0</v>
      </c>
      <c r="F12" s="195">
        <f t="shared" si="0"/>
        <v>0</v>
      </c>
      <c r="G12" s="75">
        <v>7</v>
      </c>
      <c r="H12" s="59">
        <v>2</v>
      </c>
      <c r="I12" s="195">
        <f t="shared" si="1"/>
        <v>28.6</v>
      </c>
      <c r="J12" s="75"/>
      <c r="K12" s="265"/>
      <c r="L12" s="266">
        <f t="shared" si="2"/>
      </c>
      <c r="M12" s="228"/>
      <c r="N12" s="265"/>
      <c r="O12" s="266">
        <f t="shared" si="3"/>
      </c>
      <c r="P12" s="228">
        <f t="shared" si="4"/>
        <v>8</v>
      </c>
      <c r="Q12" s="265">
        <f t="shared" si="5"/>
        <v>2</v>
      </c>
      <c r="R12" s="267">
        <f t="shared" si="6"/>
        <v>25</v>
      </c>
      <c r="S12" s="268">
        <f t="shared" si="7"/>
        <v>4</v>
      </c>
      <c r="T12" s="269">
        <f t="shared" si="8"/>
        <v>-4</v>
      </c>
      <c r="U12" s="66">
        <f t="shared" si="9"/>
        <v>1</v>
      </c>
      <c r="V12" s="59"/>
      <c r="W12" s="59"/>
      <c r="X12" s="59">
        <v>1</v>
      </c>
      <c r="Y12" s="59"/>
      <c r="Z12" s="59">
        <v>1</v>
      </c>
      <c r="AA12" s="78">
        <v>1</v>
      </c>
      <c r="AB12" s="75">
        <v>4</v>
      </c>
      <c r="AC12" s="59">
        <v>2</v>
      </c>
      <c r="AD12" s="78">
        <v>2</v>
      </c>
      <c r="AE12" s="84">
        <f t="shared" si="10"/>
        <v>-5</v>
      </c>
      <c r="AF12" s="182">
        <f t="shared" si="11"/>
        <v>-9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0.0204282407407407</v>
      </c>
      <c r="D14" s="75">
        <v>4</v>
      </c>
      <c r="E14" s="59">
        <v>1</v>
      </c>
      <c r="F14" s="195">
        <f t="shared" si="0"/>
        <v>25</v>
      </c>
      <c r="G14" s="75">
        <v>7</v>
      </c>
      <c r="H14" s="59">
        <v>2</v>
      </c>
      <c r="I14" s="195">
        <f t="shared" si="1"/>
        <v>28.6</v>
      </c>
      <c r="J14" s="75">
        <v>7</v>
      </c>
      <c r="K14" s="265">
        <v>1</v>
      </c>
      <c r="L14" s="266">
        <f t="shared" si="2"/>
        <v>14.3</v>
      </c>
      <c r="M14" s="228">
        <v>4</v>
      </c>
      <c r="N14" s="265">
        <v>4</v>
      </c>
      <c r="O14" s="266">
        <f t="shared" si="3"/>
        <v>100</v>
      </c>
      <c r="P14" s="228">
        <f t="shared" si="4"/>
        <v>22</v>
      </c>
      <c r="Q14" s="265">
        <f t="shared" si="5"/>
        <v>8</v>
      </c>
      <c r="R14" s="267">
        <f t="shared" si="6"/>
        <v>36.4</v>
      </c>
      <c r="S14" s="268">
        <f t="shared" si="7"/>
        <v>13</v>
      </c>
      <c r="T14" s="269">
        <f t="shared" si="8"/>
        <v>-6</v>
      </c>
      <c r="U14" s="66">
        <f t="shared" si="9"/>
        <v>1</v>
      </c>
      <c r="V14" s="59">
        <v>2</v>
      </c>
      <c r="W14" s="59">
        <v>1</v>
      </c>
      <c r="X14" s="59">
        <v>1</v>
      </c>
      <c r="Y14" s="59">
        <v>1</v>
      </c>
      <c r="Z14" s="59">
        <v>2</v>
      </c>
      <c r="AA14" s="78">
        <v>8</v>
      </c>
      <c r="AB14" s="75">
        <v>5</v>
      </c>
      <c r="AC14" s="59">
        <v>2</v>
      </c>
      <c r="AD14" s="78">
        <v>1</v>
      </c>
      <c r="AE14" s="84">
        <f t="shared" si="10"/>
        <v>7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0.0259259259259259</v>
      </c>
      <c r="D15" s="75">
        <v>16</v>
      </c>
      <c r="E15" s="59">
        <v>10</v>
      </c>
      <c r="F15" s="195">
        <f t="shared" si="0"/>
        <v>62.5</v>
      </c>
      <c r="G15" s="75"/>
      <c r="H15" s="59"/>
      <c r="I15" s="195">
        <f t="shared" si="1"/>
      </c>
      <c r="J15" s="75"/>
      <c r="K15" s="265"/>
      <c r="L15" s="266">
        <f t="shared" si="2"/>
      </c>
      <c r="M15" s="228">
        <v>7</v>
      </c>
      <c r="N15" s="265">
        <v>6</v>
      </c>
      <c r="O15" s="266">
        <f t="shared" si="3"/>
        <v>85.7</v>
      </c>
      <c r="P15" s="228">
        <f t="shared" si="4"/>
        <v>23</v>
      </c>
      <c r="Q15" s="265">
        <f t="shared" si="5"/>
        <v>16</v>
      </c>
      <c r="R15" s="267">
        <f t="shared" si="6"/>
        <v>69.6</v>
      </c>
      <c r="S15" s="268">
        <f t="shared" si="7"/>
        <v>26</v>
      </c>
      <c r="T15" s="269">
        <f t="shared" si="8"/>
        <v>9</v>
      </c>
      <c r="U15" s="66">
        <f t="shared" si="9"/>
        <v>1</v>
      </c>
      <c r="V15" s="59">
        <v>1</v>
      </c>
      <c r="W15" s="59">
        <v>5</v>
      </c>
      <c r="X15" s="59">
        <v>4</v>
      </c>
      <c r="Y15" s="59">
        <v>1</v>
      </c>
      <c r="Z15" s="59"/>
      <c r="AA15" s="78">
        <v>7</v>
      </c>
      <c r="AB15" s="75">
        <v>5</v>
      </c>
      <c r="AC15" s="59">
        <v>2</v>
      </c>
      <c r="AD15" s="78">
        <v>2</v>
      </c>
      <c r="AE15" s="84">
        <f t="shared" si="10"/>
        <v>9</v>
      </c>
      <c r="AF15" s="182">
        <f t="shared" si="11"/>
        <v>18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0.0103009259259259</v>
      </c>
      <c r="D16" s="75">
        <v>7</v>
      </c>
      <c r="E16" s="59">
        <v>4</v>
      </c>
      <c r="F16" s="195">
        <f t="shared" si="0"/>
        <v>57.1</v>
      </c>
      <c r="G16" s="75"/>
      <c r="H16" s="59"/>
      <c r="I16" s="195">
        <f t="shared" si="1"/>
      </c>
      <c r="J16" s="75"/>
      <c r="K16" s="265"/>
      <c r="L16" s="266">
        <f t="shared" si="2"/>
      </c>
      <c r="M16" s="228">
        <v>4</v>
      </c>
      <c r="N16" s="265">
        <v>1</v>
      </c>
      <c r="O16" s="266">
        <f t="shared" si="3"/>
        <v>25</v>
      </c>
      <c r="P16" s="228">
        <f t="shared" si="4"/>
        <v>11</v>
      </c>
      <c r="Q16" s="265">
        <f t="shared" si="5"/>
        <v>5</v>
      </c>
      <c r="R16" s="267">
        <f t="shared" si="6"/>
        <v>45.5</v>
      </c>
      <c r="S16" s="268">
        <f t="shared" si="7"/>
        <v>9</v>
      </c>
      <c r="T16" s="269">
        <f t="shared" si="8"/>
        <v>-1</v>
      </c>
      <c r="U16" s="66">
        <f t="shared" si="9"/>
        <v>1</v>
      </c>
      <c r="V16" s="59">
        <v>4</v>
      </c>
      <c r="W16" s="59">
        <v>1</v>
      </c>
      <c r="X16" s="59">
        <v>3</v>
      </c>
      <c r="Y16" s="59">
        <v>1</v>
      </c>
      <c r="Z16" s="59">
        <v>1</v>
      </c>
      <c r="AA16" s="78">
        <v>2</v>
      </c>
      <c r="AB16" s="75">
        <v>1</v>
      </c>
      <c r="AC16" s="59">
        <v>3</v>
      </c>
      <c r="AD16" s="78">
        <v>5</v>
      </c>
      <c r="AE16" s="84">
        <f t="shared" si="10"/>
        <v>3</v>
      </c>
      <c r="AF16" s="182">
        <f t="shared" si="11"/>
        <v>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0.0109375</v>
      </c>
      <c r="D17" s="75">
        <v>6</v>
      </c>
      <c r="E17" s="59">
        <v>2</v>
      </c>
      <c r="F17" s="195">
        <f t="shared" si="0"/>
        <v>33.3</v>
      </c>
      <c r="G17" s="75">
        <v>2</v>
      </c>
      <c r="H17" s="59">
        <v>0</v>
      </c>
      <c r="I17" s="195">
        <f t="shared" si="1"/>
        <v>0</v>
      </c>
      <c r="J17" s="75"/>
      <c r="K17" s="265"/>
      <c r="L17" s="266">
        <f t="shared" si="2"/>
      </c>
      <c r="M17" s="228"/>
      <c r="N17" s="265"/>
      <c r="O17" s="266">
        <f t="shared" si="3"/>
      </c>
      <c r="P17" s="228">
        <f t="shared" si="4"/>
        <v>8</v>
      </c>
      <c r="Q17" s="265">
        <f t="shared" si="5"/>
        <v>2</v>
      </c>
      <c r="R17" s="267">
        <f t="shared" si="6"/>
        <v>25</v>
      </c>
      <c r="S17" s="268">
        <f t="shared" si="7"/>
        <v>4</v>
      </c>
      <c r="T17" s="269">
        <f t="shared" si="8"/>
        <v>-4</v>
      </c>
      <c r="U17" s="66">
        <f t="shared" si="9"/>
        <v>1</v>
      </c>
      <c r="V17" s="59">
        <v>4</v>
      </c>
      <c r="W17" s="59">
        <v>1</v>
      </c>
      <c r="X17" s="59">
        <v>1</v>
      </c>
      <c r="Y17" s="59">
        <v>1</v>
      </c>
      <c r="Z17" s="59"/>
      <c r="AA17" s="78"/>
      <c r="AB17" s="75">
        <v>5</v>
      </c>
      <c r="AC17" s="59">
        <v>1</v>
      </c>
      <c r="AD17" s="78">
        <v>4</v>
      </c>
      <c r="AE17" s="84">
        <f t="shared" si="10"/>
        <v>-3</v>
      </c>
      <c r="AF17" s="182">
        <f t="shared" si="11"/>
        <v>-7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265"/>
      <c r="L18" s="266">
        <f t="shared" si="2"/>
      </c>
      <c r="M18" s="228"/>
      <c r="N18" s="265"/>
      <c r="O18" s="266">
        <f t="shared" si="3"/>
      </c>
      <c r="P18" s="228">
        <f t="shared" si="4"/>
      </c>
      <c r="Q18" s="265">
        <f t="shared" si="5"/>
      </c>
      <c r="R18" s="267">
        <f t="shared" si="6"/>
      </c>
      <c r="S18" s="268">
        <f t="shared" si="7"/>
      </c>
      <c r="T18" s="269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0.00943287037037037</v>
      </c>
      <c r="D20" s="75">
        <v>1</v>
      </c>
      <c r="E20" s="59">
        <v>0</v>
      </c>
      <c r="F20" s="195">
        <f t="shared" si="0"/>
        <v>0</v>
      </c>
      <c r="G20" s="75">
        <v>1</v>
      </c>
      <c r="H20" s="59">
        <v>0</v>
      </c>
      <c r="I20" s="195">
        <f t="shared" si="1"/>
        <v>0</v>
      </c>
      <c r="J20" s="75">
        <v>3</v>
      </c>
      <c r="K20" s="265">
        <v>0</v>
      </c>
      <c r="L20" s="266">
        <f t="shared" si="2"/>
        <v>0</v>
      </c>
      <c r="M20" s="228">
        <v>2</v>
      </c>
      <c r="N20" s="265">
        <v>2</v>
      </c>
      <c r="O20" s="266">
        <f t="shared" si="3"/>
        <v>100</v>
      </c>
      <c r="P20" s="228">
        <f t="shared" si="4"/>
        <v>7</v>
      </c>
      <c r="Q20" s="265">
        <f t="shared" si="5"/>
        <v>2</v>
      </c>
      <c r="R20" s="267">
        <f t="shared" si="6"/>
        <v>28.6</v>
      </c>
      <c r="S20" s="268">
        <f t="shared" si="7"/>
        <v>2</v>
      </c>
      <c r="T20" s="269">
        <f t="shared" si="8"/>
        <v>-3</v>
      </c>
      <c r="U20" s="66">
        <f t="shared" si="9"/>
        <v>1</v>
      </c>
      <c r="V20" s="59">
        <v>1</v>
      </c>
      <c r="W20" s="59">
        <v>1</v>
      </c>
      <c r="X20" s="59">
        <v>3</v>
      </c>
      <c r="Y20" s="59"/>
      <c r="Z20" s="59">
        <v>1</v>
      </c>
      <c r="AA20" s="78">
        <v>2</v>
      </c>
      <c r="AB20" s="75">
        <v>2</v>
      </c>
      <c r="AC20" s="59">
        <v>1</v>
      </c>
      <c r="AD20" s="78">
        <v>2</v>
      </c>
      <c r="AE20" s="84">
        <f t="shared" si="10"/>
        <v>3</v>
      </c>
      <c r="AF20" s="182">
        <f t="shared" si="11"/>
        <v>0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265"/>
      <c r="L21" s="266">
        <f t="shared" si="2"/>
      </c>
      <c r="M21" s="228"/>
      <c r="N21" s="265"/>
      <c r="O21" s="266">
        <f t="shared" si="3"/>
      </c>
      <c r="P21" s="228">
        <f t="shared" si="4"/>
      </c>
      <c r="Q21" s="265">
        <f t="shared" si="5"/>
      </c>
      <c r="R21" s="267">
        <f t="shared" si="6"/>
      </c>
      <c r="S21" s="268">
        <f t="shared" si="7"/>
      </c>
      <c r="T21" s="269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0.0226851851851852</v>
      </c>
      <c r="D22" s="75"/>
      <c r="E22" s="59"/>
      <c r="F22" s="195">
        <f t="shared" si="0"/>
      </c>
      <c r="G22" s="75">
        <v>1</v>
      </c>
      <c r="H22" s="59">
        <v>0</v>
      </c>
      <c r="I22" s="195">
        <f t="shared" si="1"/>
        <v>0</v>
      </c>
      <c r="J22" s="75">
        <v>3</v>
      </c>
      <c r="K22" s="265">
        <v>1</v>
      </c>
      <c r="L22" s="266">
        <f t="shared" si="2"/>
        <v>33.3</v>
      </c>
      <c r="M22" s="228"/>
      <c r="N22" s="265"/>
      <c r="O22" s="266">
        <f t="shared" si="3"/>
      </c>
      <c r="P22" s="228">
        <f t="shared" si="4"/>
        <v>4</v>
      </c>
      <c r="Q22" s="265">
        <f t="shared" si="5"/>
        <v>1</v>
      </c>
      <c r="R22" s="267">
        <f t="shared" si="6"/>
        <v>25</v>
      </c>
      <c r="S22" s="268">
        <f t="shared" si="7"/>
        <v>3</v>
      </c>
      <c r="T22" s="269">
        <f t="shared" si="8"/>
        <v>-2</v>
      </c>
      <c r="U22" s="66">
        <f t="shared" si="9"/>
        <v>1</v>
      </c>
      <c r="V22" s="59">
        <v>6</v>
      </c>
      <c r="W22" s="59">
        <v>1</v>
      </c>
      <c r="X22" s="59"/>
      <c r="Y22" s="59"/>
      <c r="Z22" s="59">
        <v>5</v>
      </c>
      <c r="AA22" s="59"/>
      <c r="AB22" s="75">
        <v>8</v>
      </c>
      <c r="AC22" s="59">
        <v>2</v>
      </c>
      <c r="AD22" s="78">
        <v>4</v>
      </c>
      <c r="AE22" s="84">
        <f t="shared" si="10"/>
        <v>-2</v>
      </c>
      <c r="AF22" s="182">
        <f t="shared" si="11"/>
        <v>-4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38</v>
      </c>
      <c r="E24" s="57">
        <f>SUM(E7:E23)</f>
        <v>19</v>
      </c>
      <c r="F24" s="77">
        <f t="shared" si="0"/>
        <v>50</v>
      </c>
      <c r="G24" s="56">
        <f>SUM(G7:G23)</f>
        <v>22</v>
      </c>
      <c r="H24" s="57">
        <f>SUM(H7:H23)</f>
        <v>6</v>
      </c>
      <c r="I24" s="77">
        <f t="shared" si="1"/>
        <v>27.3</v>
      </c>
      <c r="J24" s="56">
        <f>SUM(J7:J23)</f>
        <v>13</v>
      </c>
      <c r="K24" s="276">
        <f>SUM(K7:K23)</f>
        <v>2</v>
      </c>
      <c r="L24" s="277">
        <f t="shared" si="2"/>
        <v>15.4</v>
      </c>
      <c r="M24" s="278">
        <f>SUM(M7:M23)</f>
        <v>19</v>
      </c>
      <c r="N24" s="276">
        <f>SUM(N7:N23)</f>
        <v>13</v>
      </c>
      <c r="O24" s="277">
        <f t="shared" si="3"/>
        <v>68.4</v>
      </c>
      <c r="P24" s="278">
        <f>SUM(P7:P23)</f>
        <v>92</v>
      </c>
      <c r="Q24" s="276">
        <f>SUM(Q7:Q23)</f>
        <v>40</v>
      </c>
      <c r="R24" s="277">
        <f>IF(P24=0,"",Q24/P24*100)</f>
        <v>43.5</v>
      </c>
      <c r="S24" s="240">
        <f>SUM(S7:S23)</f>
        <v>69</v>
      </c>
      <c r="T24" s="279">
        <f>SUM(T7:T23)</f>
        <v>-12</v>
      </c>
      <c r="U24" s="55"/>
      <c r="V24" s="56">
        <f aca="true" t="shared" si="12" ref="V24:AF24">SUM(V7:V23)</f>
        <v>23</v>
      </c>
      <c r="W24" s="57">
        <f t="shared" si="12"/>
        <v>13</v>
      </c>
      <c r="X24" s="57">
        <f t="shared" si="12"/>
        <v>16</v>
      </c>
      <c r="Y24" s="57">
        <f t="shared" si="12"/>
        <v>4</v>
      </c>
      <c r="Z24" s="57">
        <f t="shared" si="12"/>
        <v>15</v>
      </c>
      <c r="AA24" s="58">
        <f t="shared" si="12"/>
        <v>21</v>
      </c>
      <c r="AB24" s="56">
        <f t="shared" si="12"/>
        <v>35</v>
      </c>
      <c r="AC24" s="57">
        <f t="shared" si="12"/>
        <v>17</v>
      </c>
      <c r="AD24" s="58">
        <f t="shared" si="12"/>
        <v>26</v>
      </c>
      <c r="AE24" s="55">
        <f t="shared" si="12"/>
        <v>14</v>
      </c>
      <c r="AF24" s="55">
        <f t="shared" si="12"/>
        <v>2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BG24"/>
  <sheetViews>
    <sheetView zoomScalePageLayoutView="0" workbookViewId="0" topLeftCell="A1">
      <selection activeCell="AE1" sqref="AE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94</v>
      </c>
      <c r="N1" s="51"/>
      <c r="O1" s="175"/>
      <c r="P1" s="53"/>
      <c r="Q1" s="213"/>
      <c r="R1" s="15"/>
      <c r="S1" s="212" t="s">
        <v>93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14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62</v>
      </c>
      <c r="P2" s="244"/>
      <c r="Q2" s="245"/>
      <c r="R2" s="281">
        <v>39835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265"/>
      <c r="L8" s="266">
        <f t="shared" si="2"/>
      </c>
      <c r="M8" s="228"/>
      <c r="N8" s="265"/>
      <c r="O8" s="266">
        <f t="shared" si="3"/>
      </c>
      <c r="P8" s="228">
        <f t="shared" si="4"/>
      </c>
      <c r="Q8" s="265">
        <f t="shared" si="5"/>
      </c>
      <c r="R8" s="267">
        <f t="shared" si="6"/>
      </c>
      <c r="S8" s="268">
        <f t="shared" si="7"/>
      </c>
      <c r="T8" s="269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0.014525462962963</v>
      </c>
      <c r="D9" s="86">
        <v>4</v>
      </c>
      <c r="E9" s="59">
        <v>3</v>
      </c>
      <c r="F9" s="195">
        <f t="shared" si="0"/>
        <v>75</v>
      </c>
      <c r="G9" s="75">
        <v>1</v>
      </c>
      <c r="H9" s="59">
        <v>1</v>
      </c>
      <c r="I9" s="195">
        <f t="shared" si="1"/>
        <v>100</v>
      </c>
      <c r="J9" s="75">
        <v>1</v>
      </c>
      <c r="K9" s="265">
        <v>0</v>
      </c>
      <c r="L9" s="266">
        <f t="shared" si="2"/>
        <v>0</v>
      </c>
      <c r="M9" s="228">
        <v>1</v>
      </c>
      <c r="N9" s="265">
        <v>0</v>
      </c>
      <c r="O9" s="266">
        <f t="shared" si="3"/>
        <v>0</v>
      </c>
      <c r="P9" s="228">
        <f t="shared" si="4"/>
        <v>7</v>
      </c>
      <c r="Q9" s="265">
        <f t="shared" si="5"/>
        <v>4</v>
      </c>
      <c r="R9" s="267">
        <f t="shared" si="6"/>
        <v>57.1</v>
      </c>
      <c r="S9" s="268">
        <f t="shared" si="7"/>
        <v>8</v>
      </c>
      <c r="T9" s="269">
        <f t="shared" si="8"/>
        <v>1</v>
      </c>
      <c r="U9" s="66">
        <f t="shared" si="9"/>
        <v>1</v>
      </c>
      <c r="V9" s="75">
        <v>2</v>
      </c>
      <c r="W9" s="59">
        <v>1</v>
      </c>
      <c r="X9" s="59">
        <v>4</v>
      </c>
      <c r="Y9" s="59"/>
      <c r="Z9" s="111">
        <v>5</v>
      </c>
      <c r="AA9" s="78">
        <v>1</v>
      </c>
      <c r="AB9" s="75">
        <v>7</v>
      </c>
      <c r="AC9" s="59">
        <v>2</v>
      </c>
      <c r="AD9" s="78">
        <v>3</v>
      </c>
      <c r="AE9" s="84">
        <f t="shared" si="10"/>
        <v>1</v>
      </c>
      <c r="AF9" s="182">
        <f t="shared" si="11"/>
        <v>2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0.0162615740740741</v>
      </c>
      <c r="D10" s="75">
        <v>6</v>
      </c>
      <c r="E10" s="59">
        <v>3</v>
      </c>
      <c r="F10" s="195">
        <f t="shared" si="0"/>
        <v>50</v>
      </c>
      <c r="G10" s="75">
        <v>4</v>
      </c>
      <c r="H10" s="59">
        <v>0</v>
      </c>
      <c r="I10" s="195">
        <f t="shared" si="1"/>
        <v>0</v>
      </c>
      <c r="J10" s="75">
        <v>1</v>
      </c>
      <c r="K10" s="265">
        <v>0</v>
      </c>
      <c r="L10" s="266">
        <f t="shared" si="2"/>
        <v>0</v>
      </c>
      <c r="M10" s="228">
        <v>2</v>
      </c>
      <c r="N10" s="265">
        <v>1</v>
      </c>
      <c r="O10" s="266">
        <f t="shared" si="3"/>
        <v>50</v>
      </c>
      <c r="P10" s="228">
        <f t="shared" si="4"/>
        <v>13</v>
      </c>
      <c r="Q10" s="265">
        <f t="shared" si="5"/>
        <v>4</v>
      </c>
      <c r="R10" s="267">
        <f t="shared" si="6"/>
        <v>30.8</v>
      </c>
      <c r="S10" s="268">
        <f t="shared" si="7"/>
        <v>7</v>
      </c>
      <c r="T10" s="269">
        <f t="shared" si="8"/>
        <v>-5</v>
      </c>
      <c r="U10" s="66">
        <f t="shared" si="9"/>
        <v>1</v>
      </c>
      <c r="V10" s="59">
        <v>2</v>
      </c>
      <c r="W10" s="85">
        <v>1</v>
      </c>
      <c r="X10" s="59">
        <v>1</v>
      </c>
      <c r="Y10" s="59">
        <v>1</v>
      </c>
      <c r="Z10" s="59">
        <v>2</v>
      </c>
      <c r="AA10" s="78">
        <v>3</v>
      </c>
      <c r="AB10" s="75">
        <v>7</v>
      </c>
      <c r="AC10" s="59"/>
      <c r="AD10" s="78">
        <v>4</v>
      </c>
      <c r="AE10" s="84">
        <f t="shared" si="10"/>
        <v>-1</v>
      </c>
      <c r="AF10" s="182">
        <f t="shared" si="11"/>
        <v>-6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0.0177083333333333</v>
      </c>
      <c r="D12" s="86">
        <v>3</v>
      </c>
      <c r="E12" s="59">
        <v>1</v>
      </c>
      <c r="F12" s="195">
        <f t="shared" si="0"/>
        <v>33.3</v>
      </c>
      <c r="G12" s="75">
        <v>7</v>
      </c>
      <c r="H12" s="59">
        <v>2</v>
      </c>
      <c r="I12" s="195">
        <f t="shared" si="1"/>
        <v>28.6</v>
      </c>
      <c r="J12" s="75"/>
      <c r="K12" s="265"/>
      <c r="L12" s="266">
        <f t="shared" si="2"/>
      </c>
      <c r="M12" s="228">
        <v>2</v>
      </c>
      <c r="N12" s="265">
        <v>1</v>
      </c>
      <c r="O12" s="266">
        <f t="shared" si="3"/>
        <v>50</v>
      </c>
      <c r="P12" s="228">
        <f t="shared" si="4"/>
        <v>12</v>
      </c>
      <c r="Q12" s="265">
        <f t="shared" si="5"/>
        <v>4</v>
      </c>
      <c r="R12" s="267">
        <f t="shared" si="6"/>
        <v>33.3</v>
      </c>
      <c r="S12" s="268">
        <f t="shared" si="7"/>
        <v>7</v>
      </c>
      <c r="T12" s="269">
        <f t="shared" si="8"/>
        <v>-4</v>
      </c>
      <c r="U12" s="66">
        <f t="shared" si="9"/>
        <v>1</v>
      </c>
      <c r="V12" s="59"/>
      <c r="W12" s="59"/>
      <c r="X12" s="59">
        <v>3</v>
      </c>
      <c r="Y12" s="59"/>
      <c r="Z12" s="59">
        <v>5</v>
      </c>
      <c r="AA12" s="78">
        <v>2</v>
      </c>
      <c r="AB12" s="75">
        <v>5</v>
      </c>
      <c r="AC12" s="59">
        <v>1</v>
      </c>
      <c r="AD12" s="78">
        <v>2</v>
      </c>
      <c r="AE12" s="84">
        <f t="shared" si="10"/>
        <v>2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hidden="1" thickBot="1">
      <c r="A14" s="104">
        <v>10</v>
      </c>
      <c r="B14" s="190" t="s">
        <v>51</v>
      </c>
      <c r="C14" s="181"/>
      <c r="D14" s="75"/>
      <c r="E14" s="59"/>
      <c r="F14" s="195">
        <f t="shared" si="0"/>
      </c>
      <c r="G14" s="75"/>
      <c r="H14" s="59"/>
      <c r="I14" s="195">
        <f t="shared" si="1"/>
      </c>
      <c r="J14" s="75"/>
      <c r="K14" s="265"/>
      <c r="L14" s="266">
        <f t="shared" si="2"/>
      </c>
      <c r="M14" s="228"/>
      <c r="N14" s="265"/>
      <c r="O14" s="266">
        <f t="shared" si="3"/>
      </c>
      <c r="P14" s="228">
        <f t="shared" si="4"/>
      </c>
      <c r="Q14" s="265">
        <f t="shared" si="5"/>
      </c>
      <c r="R14" s="267">
        <f t="shared" si="6"/>
      </c>
      <c r="S14" s="268">
        <f t="shared" si="7"/>
      </c>
      <c r="T14" s="269">
        <f t="shared" si="8"/>
      </c>
      <c r="U14" s="66">
        <f t="shared" si="9"/>
      </c>
      <c r="V14" s="59"/>
      <c r="W14" s="59"/>
      <c r="X14" s="59"/>
      <c r="Y14" s="59"/>
      <c r="Z14" s="59"/>
      <c r="AA14" s="78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0.0159143518518519</v>
      </c>
      <c r="D15" s="75">
        <v>17</v>
      </c>
      <c r="E15" s="59">
        <v>13</v>
      </c>
      <c r="F15" s="195">
        <f t="shared" si="0"/>
        <v>76.5</v>
      </c>
      <c r="G15" s="75">
        <v>1</v>
      </c>
      <c r="H15" s="59">
        <v>1</v>
      </c>
      <c r="I15" s="195">
        <f t="shared" si="1"/>
        <v>100</v>
      </c>
      <c r="J15" s="75"/>
      <c r="K15" s="265"/>
      <c r="L15" s="266">
        <f t="shared" si="2"/>
      </c>
      <c r="M15" s="228">
        <v>8</v>
      </c>
      <c r="N15" s="265">
        <v>6</v>
      </c>
      <c r="O15" s="266">
        <f t="shared" si="3"/>
        <v>75</v>
      </c>
      <c r="P15" s="228">
        <f t="shared" si="4"/>
        <v>26</v>
      </c>
      <c r="Q15" s="265">
        <f t="shared" si="5"/>
        <v>20</v>
      </c>
      <c r="R15" s="267">
        <f t="shared" si="6"/>
        <v>76.9</v>
      </c>
      <c r="S15" s="268">
        <f t="shared" si="7"/>
        <v>34</v>
      </c>
      <c r="T15" s="269">
        <f t="shared" si="8"/>
        <v>14</v>
      </c>
      <c r="U15" s="66">
        <f t="shared" si="9"/>
        <v>1</v>
      </c>
      <c r="V15" s="59">
        <v>6</v>
      </c>
      <c r="W15" s="59">
        <v>4</v>
      </c>
      <c r="X15" s="59">
        <v>1</v>
      </c>
      <c r="Y15" s="59"/>
      <c r="Z15" s="59">
        <v>2</v>
      </c>
      <c r="AA15" s="78">
        <v>9</v>
      </c>
      <c r="AB15" s="75">
        <v>9</v>
      </c>
      <c r="AC15" s="59">
        <v>4</v>
      </c>
      <c r="AD15" s="78">
        <v>3</v>
      </c>
      <c r="AE15" s="84">
        <f t="shared" si="10"/>
        <v>6</v>
      </c>
      <c r="AF15" s="182">
        <f t="shared" si="11"/>
        <v>20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0.0126157407407407</v>
      </c>
      <c r="D16" s="75">
        <v>12</v>
      </c>
      <c r="E16" s="59">
        <v>6</v>
      </c>
      <c r="F16" s="195">
        <f t="shared" si="0"/>
        <v>50</v>
      </c>
      <c r="G16" s="75"/>
      <c r="H16" s="59"/>
      <c r="I16" s="195">
        <f t="shared" si="1"/>
      </c>
      <c r="J16" s="75"/>
      <c r="K16" s="265"/>
      <c r="L16" s="266">
        <f t="shared" si="2"/>
      </c>
      <c r="M16" s="228">
        <v>2</v>
      </c>
      <c r="N16" s="265">
        <v>1</v>
      </c>
      <c r="O16" s="266">
        <f t="shared" si="3"/>
        <v>50</v>
      </c>
      <c r="P16" s="228">
        <f t="shared" si="4"/>
        <v>14</v>
      </c>
      <c r="Q16" s="265">
        <f t="shared" si="5"/>
        <v>7</v>
      </c>
      <c r="R16" s="267">
        <f t="shared" si="6"/>
        <v>50</v>
      </c>
      <c r="S16" s="268">
        <f t="shared" si="7"/>
        <v>13</v>
      </c>
      <c r="T16" s="269">
        <f t="shared" si="8"/>
        <v>0</v>
      </c>
      <c r="U16" s="66">
        <f t="shared" si="9"/>
        <v>1</v>
      </c>
      <c r="V16" s="59">
        <v>5</v>
      </c>
      <c r="W16" s="59">
        <v>2</v>
      </c>
      <c r="X16" s="59">
        <v>3</v>
      </c>
      <c r="Y16" s="59">
        <v>1</v>
      </c>
      <c r="Z16" s="59">
        <v>3</v>
      </c>
      <c r="AA16" s="78">
        <v>1</v>
      </c>
      <c r="AB16" s="75">
        <v>5</v>
      </c>
      <c r="AC16" s="59">
        <v>1</v>
      </c>
      <c r="AD16" s="78">
        <v>5</v>
      </c>
      <c r="AE16" s="84">
        <f t="shared" si="10"/>
        <v>4</v>
      </c>
      <c r="AF16" s="182">
        <f t="shared" si="11"/>
        <v>4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0.0144675925925926</v>
      </c>
      <c r="D17" s="75">
        <v>6</v>
      </c>
      <c r="E17" s="59">
        <v>4</v>
      </c>
      <c r="F17" s="195">
        <f t="shared" si="0"/>
        <v>66.7</v>
      </c>
      <c r="G17" s="75">
        <v>3</v>
      </c>
      <c r="H17" s="59">
        <v>1</v>
      </c>
      <c r="I17" s="195">
        <f t="shared" si="1"/>
        <v>33.3</v>
      </c>
      <c r="J17" s="75">
        <v>1</v>
      </c>
      <c r="K17" s="265">
        <v>0</v>
      </c>
      <c r="L17" s="266">
        <f t="shared" si="2"/>
        <v>0</v>
      </c>
      <c r="M17" s="228">
        <v>1</v>
      </c>
      <c r="N17" s="265">
        <v>0</v>
      </c>
      <c r="O17" s="266">
        <f t="shared" si="3"/>
        <v>0</v>
      </c>
      <c r="P17" s="228">
        <f t="shared" si="4"/>
        <v>11</v>
      </c>
      <c r="Q17" s="265">
        <f t="shared" si="5"/>
        <v>5</v>
      </c>
      <c r="R17" s="267">
        <f t="shared" si="6"/>
        <v>45.5</v>
      </c>
      <c r="S17" s="268">
        <f t="shared" si="7"/>
        <v>10</v>
      </c>
      <c r="T17" s="269">
        <f t="shared" si="8"/>
        <v>-1</v>
      </c>
      <c r="U17" s="66">
        <f t="shared" si="9"/>
        <v>1</v>
      </c>
      <c r="V17" s="59">
        <v>8</v>
      </c>
      <c r="W17" s="59">
        <v>2</v>
      </c>
      <c r="X17" s="59">
        <v>1</v>
      </c>
      <c r="Y17" s="59"/>
      <c r="Z17" s="59">
        <v>2</v>
      </c>
      <c r="AA17" s="78">
        <v>2</v>
      </c>
      <c r="AB17" s="75">
        <v>4</v>
      </c>
      <c r="AC17" s="59">
        <v>1</v>
      </c>
      <c r="AD17" s="78">
        <v>3</v>
      </c>
      <c r="AE17" s="84">
        <f t="shared" si="10"/>
        <v>7</v>
      </c>
      <c r="AF17" s="182">
        <f t="shared" si="11"/>
        <v>6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265"/>
      <c r="L18" s="266">
        <f t="shared" si="2"/>
      </c>
      <c r="M18" s="228"/>
      <c r="N18" s="265"/>
      <c r="O18" s="266">
        <f t="shared" si="3"/>
      </c>
      <c r="P18" s="228">
        <f t="shared" si="4"/>
      </c>
      <c r="Q18" s="265">
        <f t="shared" si="5"/>
      </c>
      <c r="R18" s="267">
        <f t="shared" si="6"/>
      </c>
      <c r="S18" s="268">
        <f t="shared" si="7"/>
      </c>
      <c r="T18" s="269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0.0166666666666667</v>
      </c>
      <c r="D20" s="75">
        <v>2</v>
      </c>
      <c r="E20" s="59">
        <v>0</v>
      </c>
      <c r="F20" s="195">
        <f t="shared" si="0"/>
        <v>0</v>
      </c>
      <c r="G20" s="75">
        <v>5</v>
      </c>
      <c r="H20" s="59">
        <v>3</v>
      </c>
      <c r="I20" s="195">
        <f t="shared" si="1"/>
        <v>60</v>
      </c>
      <c r="J20" s="75">
        <v>3</v>
      </c>
      <c r="K20" s="265">
        <v>1</v>
      </c>
      <c r="L20" s="266">
        <f t="shared" si="2"/>
        <v>33.3</v>
      </c>
      <c r="M20" s="228">
        <v>2</v>
      </c>
      <c r="N20" s="265">
        <v>2</v>
      </c>
      <c r="O20" s="266">
        <f t="shared" si="3"/>
        <v>100</v>
      </c>
      <c r="P20" s="228">
        <f t="shared" si="4"/>
        <v>12</v>
      </c>
      <c r="Q20" s="265">
        <f t="shared" si="5"/>
        <v>6</v>
      </c>
      <c r="R20" s="267">
        <f t="shared" si="6"/>
        <v>50</v>
      </c>
      <c r="S20" s="268">
        <f t="shared" si="7"/>
        <v>11</v>
      </c>
      <c r="T20" s="269">
        <f t="shared" si="8"/>
        <v>0</v>
      </c>
      <c r="U20" s="66">
        <f t="shared" si="9"/>
        <v>1</v>
      </c>
      <c r="V20" s="59">
        <v>1</v>
      </c>
      <c r="W20" s="59">
        <v>2</v>
      </c>
      <c r="X20" s="59">
        <v>3</v>
      </c>
      <c r="Y20" s="59"/>
      <c r="Z20" s="59">
        <v>5</v>
      </c>
      <c r="AA20" s="78">
        <v>1</v>
      </c>
      <c r="AB20" s="75">
        <v>1</v>
      </c>
      <c r="AC20" s="59">
        <v>1</v>
      </c>
      <c r="AD20" s="78">
        <v>1</v>
      </c>
      <c r="AE20" s="84">
        <f t="shared" si="10"/>
        <v>9</v>
      </c>
      <c r="AF20" s="182">
        <f t="shared" si="11"/>
        <v>9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0.0164351851851852</v>
      </c>
      <c r="D21" s="75">
        <v>2</v>
      </c>
      <c r="E21" s="59">
        <v>1</v>
      </c>
      <c r="F21" s="195">
        <f t="shared" si="0"/>
        <v>50</v>
      </c>
      <c r="G21" s="75"/>
      <c r="H21" s="59"/>
      <c r="I21" s="195">
        <f t="shared" si="1"/>
      </c>
      <c r="J21" s="75">
        <v>2</v>
      </c>
      <c r="K21" s="265">
        <v>1</v>
      </c>
      <c r="L21" s="266">
        <f t="shared" si="2"/>
        <v>50</v>
      </c>
      <c r="M21" s="228"/>
      <c r="N21" s="265"/>
      <c r="O21" s="266">
        <f t="shared" si="3"/>
      </c>
      <c r="P21" s="228">
        <f t="shared" si="4"/>
        <v>4</v>
      </c>
      <c r="Q21" s="265">
        <f t="shared" si="5"/>
        <v>2</v>
      </c>
      <c r="R21" s="267">
        <f t="shared" si="6"/>
        <v>50</v>
      </c>
      <c r="S21" s="268">
        <f t="shared" si="7"/>
        <v>5</v>
      </c>
      <c r="T21" s="269">
        <f t="shared" si="8"/>
        <v>0</v>
      </c>
      <c r="U21" s="66">
        <f t="shared" si="9"/>
        <v>1</v>
      </c>
      <c r="V21" s="59">
        <v>2</v>
      </c>
      <c r="W21" s="59"/>
      <c r="X21" s="59">
        <v>5</v>
      </c>
      <c r="Y21" s="59"/>
      <c r="Z21" s="59">
        <v>5</v>
      </c>
      <c r="AA21" s="78">
        <v>1</v>
      </c>
      <c r="AB21" s="75">
        <v>6</v>
      </c>
      <c r="AC21" s="59">
        <v>5</v>
      </c>
      <c r="AD21" s="78">
        <v>2</v>
      </c>
      <c r="AE21" s="84">
        <f t="shared" si="10"/>
        <v>0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0.0142939814814815</v>
      </c>
      <c r="D22" s="75">
        <v>3</v>
      </c>
      <c r="E22" s="59">
        <v>2</v>
      </c>
      <c r="F22" s="195">
        <f t="shared" si="0"/>
        <v>66.7</v>
      </c>
      <c r="G22" s="75">
        <v>1</v>
      </c>
      <c r="H22" s="59">
        <v>1</v>
      </c>
      <c r="I22" s="195">
        <f t="shared" si="1"/>
        <v>100</v>
      </c>
      <c r="J22" s="75">
        <v>4</v>
      </c>
      <c r="K22" s="265">
        <v>1</v>
      </c>
      <c r="L22" s="266">
        <f t="shared" si="2"/>
        <v>25</v>
      </c>
      <c r="M22" s="228"/>
      <c r="N22" s="265"/>
      <c r="O22" s="266">
        <f t="shared" si="3"/>
      </c>
      <c r="P22" s="228">
        <f t="shared" si="4"/>
        <v>8</v>
      </c>
      <c r="Q22" s="265">
        <f t="shared" si="5"/>
        <v>4</v>
      </c>
      <c r="R22" s="267">
        <f t="shared" si="6"/>
        <v>50</v>
      </c>
      <c r="S22" s="268">
        <f t="shared" si="7"/>
        <v>9</v>
      </c>
      <c r="T22" s="269">
        <f t="shared" si="8"/>
        <v>0</v>
      </c>
      <c r="U22" s="66">
        <f t="shared" si="9"/>
        <v>1</v>
      </c>
      <c r="V22" s="59">
        <v>3</v>
      </c>
      <c r="W22" s="59">
        <v>3</v>
      </c>
      <c r="X22" s="59">
        <v>1</v>
      </c>
      <c r="Y22" s="59"/>
      <c r="Z22" s="59">
        <v>1</v>
      </c>
      <c r="AA22" s="59"/>
      <c r="AB22" s="75">
        <v>6</v>
      </c>
      <c r="AC22" s="59">
        <v>2</v>
      </c>
      <c r="AD22" s="78">
        <v>1</v>
      </c>
      <c r="AE22" s="84">
        <f t="shared" si="10"/>
        <v>-1</v>
      </c>
      <c r="AF22" s="182">
        <f t="shared" si="11"/>
        <v>-1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55</v>
      </c>
      <c r="E24" s="57">
        <f>SUM(E7:E23)</f>
        <v>33</v>
      </c>
      <c r="F24" s="77">
        <f t="shared" si="0"/>
        <v>60</v>
      </c>
      <c r="G24" s="56">
        <f>SUM(G7:G23)</f>
        <v>22</v>
      </c>
      <c r="H24" s="57">
        <f>SUM(H7:H23)</f>
        <v>9</v>
      </c>
      <c r="I24" s="77">
        <f t="shared" si="1"/>
        <v>40.9</v>
      </c>
      <c r="J24" s="56">
        <f>SUM(J7:J23)</f>
        <v>12</v>
      </c>
      <c r="K24" s="276">
        <f>SUM(K7:K23)</f>
        <v>3</v>
      </c>
      <c r="L24" s="277">
        <f t="shared" si="2"/>
        <v>25</v>
      </c>
      <c r="M24" s="278">
        <f>SUM(M7:M23)</f>
        <v>18</v>
      </c>
      <c r="N24" s="276">
        <f>SUM(N7:N23)</f>
        <v>11</v>
      </c>
      <c r="O24" s="277">
        <f t="shared" si="3"/>
        <v>61.1</v>
      </c>
      <c r="P24" s="278">
        <f>SUM(P7:P23)</f>
        <v>107</v>
      </c>
      <c r="Q24" s="276">
        <f>SUM(Q7:Q23)</f>
        <v>56</v>
      </c>
      <c r="R24" s="277">
        <f>IF(P24=0,"",Q24/P24*100)</f>
        <v>52.3</v>
      </c>
      <c r="S24" s="240">
        <f>SUM(S7:S23)</f>
        <v>104</v>
      </c>
      <c r="T24" s="279">
        <f>SUM(T7:T23)</f>
        <v>5</v>
      </c>
      <c r="U24" s="55"/>
      <c r="V24" s="56">
        <f aca="true" t="shared" si="12" ref="V24:AF24">SUM(V7:V23)</f>
        <v>29</v>
      </c>
      <c r="W24" s="57">
        <f t="shared" si="12"/>
        <v>15</v>
      </c>
      <c r="X24" s="57">
        <f t="shared" si="12"/>
        <v>22</v>
      </c>
      <c r="Y24" s="57">
        <f t="shared" si="12"/>
        <v>2</v>
      </c>
      <c r="Z24" s="57">
        <f t="shared" si="12"/>
        <v>30</v>
      </c>
      <c r="AA24" s="58">
        <f t="shared" si="12"/>
        <v>20</v>
      </c>
      <c r="AB24" s="56">
        <f t="shared" si="12"/>
        <v>50</v>
      </c>
      <c r="AC24" s="57">
        <f t="shared" si="12"/>
        <v>17</v>
      </c>
      <c r="AD24" s="58">
        <f t="shared" si="12"/>
        <v>24</v>
      </c>
      <c r="AE24" s="55">
        <f t="shared" si="12"/>
        <v>27</v>
      </c>
      <c r="AF24" s="55">
        <f t="shared" si="12"/>
        <v>32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BG24"/>
  <sheetViews>
    <sheetView zoomScalePageLayoutView="0" workbookViewId="0" topLeftCell="A1">
      <selection activeCell="O2" sqref="O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95</v>
      </c>
      <c r="N1" s="51"/>
      <c r="O1" s="175"/>
      <c r="P1" s="53"/>
      <c r="Q1" s="213"/>
      <c r="R1" s="15"/>
      <c r="S1" s="212" t="s">
        <v>96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14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83</v>
      </c>
      <c r="P2" s="244"/>
      <c r="Q2" s="245"/>
      <c r="R2" s="281">
        <v>39842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0.00358796296296296</v>
      </c>
      <c r="D8" s="75"/>
      <c r="E8" s="59"/>
      <c r="F8" s="195">
        <f t="shared" si="0"/>
      </c>
      <c r="G8" s="75">
        <v>1</v>
      </c>
      <c r="H8" s="59">
        <v>0</v>
      </c>
      <c r="I8" s="195">
        <f t="shared" si="1"/>
        <v>0</v>
      </c>
      <c r="J8" s="75"/>
      <c r="K8" s="265"/>
      <c r="L8" s="266">
        <f t="shared" si="2"/>
      </c>
      <c r="M8" s="228">
        <v>2</v>
      </c>
      <c r="N8" s="265">
        <v>1</v>
      </c>
      <c r="O8" s="266">
        <f t="shared" si="3"/>
        <v>50</v>
      </c>
      <c r="P8" s="228">
        <f t="shared" si="4"/>
        <v>3</v>
      </c>
      <c r="Q8" s="265">
        <f t="shared" si="5"/>
        <v>1</v>
      </c>
      <c r="R8" s="267">
        <f t="shared" si="6"/>
        <v>33.3</v>
      </c>
      <c r="S8" s="268">
        <f t="shared" si="7"/>
        <v>1</v>
      </c>
      <c r="T8" s="269">
        <f t="shared" si="8"/>
        <v>-1</v>
      </c>
      <c r="U8" s="66">
        <f t="shared" si="9"/>
        <v>1</v>
      </c>
      <c r="V8" s="75">
        <v>1</v>
      </c>
      <c r="W8" s="59">
        <v>1</v>
      </c>
      <c r="X8" s="59">
        <v>1</v>
      </c>
      <c r="Y8" s="59"/>
      <c r="Z8" s="111"/>
      <c r="AA8" s="78">
        <v>1</v>
      </c>
      <c r="AB8" s="75"/>
      <c r="AC8" s="59"/>
      <c r="AD8" s="78">
        <v>1</v>
      </c>
      <c r="AE8" s="84">
        <f t="shared" si="10"/>
        <v>3</v>
      </c>
      <c r="AF8" s="182">
        <f t="shared" si="11"/>
        <v>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0.0099537037037037</v>
      </c>
      <c r="D9" s="86">
        <v>1</v>
      </c>
      <c r="E9" s="59">
        <v>1</v>
      </c>
      <c r="F9" s="195">
        <f t="shared" si="0"/>
        <v>100</v>
      </c>
      <c r="G9" s="75">
        <v>2</v>
      </c>
      <c r="H9" s="59">
        <v>0</v>
      </c>
      <c r="I9" s="195">
        <f t="shared" si="1"/>
        <v>0</v>
      </c>
      <c r="J9" s="75">
        <v>3</v>
      </c>
      <c r="K9" s="265">
        <v>2</v>
      </c>
      <c r="L9" s="266">
        <f t="shared" si="2"/>
        <v>66.7</v>
      </c>
      <c r="M9" s="228">
        <v>5</v>
      </c>
      <c r="N9" s="265">
        <v>2</v>
      </c>
      <c r="O9" s="266">
        <f t="shared" si="3"/>
        <v>40</v>
      </c>
      <c r="P9" s="228">
        <f t="shared" si="4"/>
        <v>11</v>
      </c>
      <c r="Q9" s="265">
        <f t="shared" si="5"/>
        <v>5</v>
      </c>
      <c r="R9" s="267">
        <f t="shared" si="6"/>
        <v>45.5</v>
      </c>
      <c r="S9" s="268">
        <f t="shared" si="7"/>
        <v>10</v>
      </c>
      <c r="T9" s="269">
        <f t="shared" si="8"/>
        <v>-1</v>
      </c>
      <c r="U9" s="66">
        <f t="shared" si="9"/>
        <v>1</v>
      </c>
      <c r="V9" s="75"/>
      <c r="W9" s="59"/>
      <c r="X9" s="59">
        <v>4</v>
      </c>
      <c r="Y9" s="59"/>
      <c r="Z9" s="111"/>
      <c r="AA9" s="78">
        <v>4</v>
      </c>
      <c r="AB9" s="75">
        <v>4</v>
      </c>
      <c r="AC9" s="59">
        <v>2</v>
      </c>
      <c r="AD9" s="78">
        <v>2</v>
      </c>
      <c r="AE9" s="84">
        <f t="shared" si="10"/>
        <v>0</v>
      </c>
      <c r="AF9" s="182">
        <f t="shared" si="11"/>
        <v>-1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0.00364583333333333</v>
      </c>
      <c r="D10" s="75"/>
      <c r="E10" s="59"/>
      <c r="F10" s="195">
        <f t="shared" si="0"/>
      </c>
      <c r="G10" s="75">
        <v>4</v>
      </c>
      <c r="H10" s="59">
        <v>0</v>
      </c>
      <c r="I10" s="195">
        <f t="shared" si="1"/>
        <v>0</v>
      </c>
      <c r="J10" s="75">
        <v>1</v>
      </c>
      <c r="K10" s="265">
        <v>0</v>
      </c>
      <c r="L10" s="266">
        <f t="shared" si="2"/>
        <v>0</v>
      </c>
      <c r="M10" s="228">
        <v>4</v>
      </c>
      <c r="N10" s="265">
        <v>2</v>
      </c>
      <c r="O10" s="266">
        <f t="shared" si="3"/>
        <v>50</v>
      </c>
      <c r="P10" s="228">
        <f t="shared" si="4"/>
        <v>9</v>
      </c>
      <c r="Q10" s="265">
        <f t="shared" si="5"/>
        <v>2</v>
      </c>
      <c r="R10" s="267">
        <f t="shared" si="6"/>
        <v>22.2</v>
      </c>
      <c r="S10" s="268">
        <f t="shared" si="7"/>
        <v>2</v>
      </c>
      <c r="T10" s="269">
        <f t="shared" si="8"/>
        <v>-5</v>
      </c>
      <c r="U10" s="66">
        <f t="shared" si="9"/>
        <v>1</v>
      </c>
      <c r="V10" s="59">
        <v>1</v>
      </c>
      <c r="W10" s="85"/>
      <c r="X10" s="59"/>
      <c r="Y10" s="59"/>
      <c r="Z10" s="59"/>
      <c r="AA10" s="78">
        <v>2</v>
      </c>
      <c r="AB10" s="75">
        <v>1</v>
      </c>
      <c r="AC10" s="59">
        <v>1</v>
      </c>
      <c r="AD10" s="78"/>
      <c r="AE10" s="84">
        <f t="shared" si="10"/>
        <v>1</v>
      </c>
      <c r="AF10" s="182">
        <f t="shared" si="11"/>
        <v>-4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0.018287037037037</v>
      </c>
      <c r="D12" s="86">
        <v>1</v>
      </c>
      <c r="E12" s="59">
        <v>1</v>
      </c>
      <c r="F12" s="195">
        <f t="shared" si="0"/>
        <v>100</v>
      </c>
      <c r="G12" s="75">
        <v>4</v>
      </c>
      <c r="H12" s="59">
        <v>2</v>
      </c>
      <c r="I12" s="195">
        <f t="shared" si="1"/>
        <v>50</v>
      </c>
      <c r="J12" s="75"/>
      <c r="K12" s="265"/>
      <c r="L12" s="266">
        <f t="shared" si="2"/>
      </c>
      <c r="M12" s="228">
        <v>6</v>
      </c>
      <c r="N12" s="265">
        <v>4</v>
      </c>
      <c r="O12" s="266">
        <f t="shared" si="3"/>
        <v>66.7</v>
      </c>
      <c r="P12" s="228">
        <f t="shared" si="4"/>
        <v>11</v>
      </c>
      <c r="Q12" s="265">
        <f t="shared" si="5"/>
        <v>7</v>
      </c>
      <c r="R12" s="267">
        <f t="shared" si="6"/>
        <v>63.6</v>
      </c>
      <c r="S12" s="268">
        <f t="shared" si="7"/>
        <v>10</v>
      </c>
      <c r="T12" s="269">
        <f t="shared" si="8"/>
        <v>3</v>
      </c>
      <c r="U12" s="66">
        <f t="shared" si="9"/>
        <v>1</v>
      </c>
      <c r="V12" s="59"/>
      <c r="W12" s="59"/>
      <c r="X12" s="59">
        <v>4</v>
      </c>
      <c r="Y12" s="59"/>
      <c r="Z12" s="59"/>
      <c r="AA12" s="78">
        <v>4</v>
      </c>
      <c r="AB12" s="75">
        <v>2</v>
      </c>
      <c r="AC12" s="59">
        <v>3</v>
      </c>
      <c r="AD12" s="78"/>
      <c r="AE12" s="84">
        <f t="shared" si="10"/>
        <v>3</v>
      </c>
      <c r="AF12" s="182">
        <f t="shared" si="11"/>
        <v>6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hidden="1" thickBot="1">
      <c r="A14" s="104">
        <v>10</v>
      </c>
      <c r="B14" s="190" t="s">
        <v>51</v>
      </c>
      <c r="C14" s="181"/>
      <c r="D14" s="75"/>
      <c r="E14" s="59"/>
      <c r="F14" s="195">
        <f t="shared" si="0"/>
      </c>
      <c r="G14" s="75"/>
      <c r="H14" s="59"/>
      <c r="I14" s="195">
        <f t="shared" si="1"/>
      </c>
      <c r="J14" s="75"/>
      <c r="K14" s="265"/>
      <c r="L14" s="266">
        <f t="shared" si="2"/>
      </c>
      <c r="M14" s="228"/>
      <c r="N14" s="265"/>
      <c r="O14" s="266">
        <f t="shared" si="3"/>
      </c>
      <c r="P14" s="228">
        <f t="shared" si="4"/>
      </c>
      <c r="Q14" s="265">
        <f t="shared" si="5"/>
      </c>
      <c r="R14" s="267">
        <f t="shared" si="6"/>
      </c>
      <c r="S14" s="268">
        <f t="shared" si="7"/>
      </c>
      <c r="T14" s="269">
        <f t="shared" si="8"/>
      </c>
      <c r="U14" s="66">
        <f t="shared" si="9"/>
      </c>
      <c r="V14" s="59"/>
      <c r="W14" s="59"/>
      <c r="X14" s="59"/>
      <c r="Y14" s="59"/>
      <c r="Z14" s="59"/>
      <c r="AA14" s="78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0.0255208333333333</v>
      </c>
      <c r="D15" s="75">
        <v>13</v>
      </c>
      <c r="E15" s="59">
        <v>6</v>
      </c>
      <c r="F15" s="195">
        <f t="shared" si="0"/>
        <v>46.2</v>
      </c>
      <c r="G15" s="75"/>
      <c r="H15" s="59"/>
      <c r="I15" s="195">
        <f t="shared" si="1"/>
      </c>
      <c r="J15" s="75"/>
      <c r="K15" s="265"/>
      <c r="L15" s="266">
        <f t="shared" si="2"/>
      </c>
      <c r="M15" s="228">
        <v>3</v>
      </c>
      <c r="N15" s="265">
        <v>1</v>
      </c>
      <c r="O15" s="266">
        <f t="shared" si="3"/>
        <v>33.3</v>
      </c>
      <c r="P15" s="228">
        <f t="shared" si="4"/>
        <v>16</v>
      </c>
      <c r="Q15" s="265">
        <f t="shared" si="5"/>
        <v>7</v>
      </c>
      <c r="R15" s="267">
        <f t="shared" si="6"/>
        <v>43.8</v>
      </c>
      <c r="S15" s="268">
        <f t="shared" si="7"/>
        <v>13</v>
      </c>
      <c r="T15" s="269">
        <f t="shared" si="8"/>
        <v>-2</v>
      </c>
      <c r="U15" s="66">
        <f t="shared" si="9"/>
        <v>1</v>
      </c>
      <c r="V15" s="59">
        <v>12</v>
      </c>
      <c r="W15" s="59">
        <v>5</v>
      </c>
      <c r="X15" s="59">
        <v>3</v>
      </c>
      <c r="Y15" s="59">
        <v>2</v>
      </c>
      <c r="Z15" s="59"/>
      <c r="AA15" s="78">
        <v>3</v>
      </c>
      <c r="AB15" s="75">
        <v>5</v>
      </c>
      <c r="AC15" s="59"/>
      <c r="AD15" s="78">
        <v>5</v>
      </c>
      <c r="AE15" s="84">
        <f t="shared" si="10"/>
        <v>15</v>
      </c>
      <c r="AF15" s="182">
        <f t="shared" si="11"/>
        <v>13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0.0137731481481481</v>
      </c>
      <c r="D16" s="75">
        <v>7</v>
      </c>
      <c r="E16" s="59">
        <v>3</v>
      </c>
      <c r="F16" s="195">
        <f t="shared" si="0"/>
        <v>42.9</v>
      </c>
      <c r="G16" s="75">
        <v>3</v>
      </c>
      <c r="H16" s="59">
        <v>1</v>
      </c>
      <c r="I16" s="195">
        <f t="shared" si="1"/>
        <v>33.3</v>
      </c>
      <c r="J16" s="75"/>
      <c r="K16" s="265"/>
      <c r="L16" s="266">
        <f t="shared" si="2"/>
      </c>
      <c r="M16" s="228"/>
      <c r="N16" s="265"/>
      <c r="O16" s="266">
        <f t="shared" si="3"/>
      </c>
      <c r="P16" s="228">
        <f t="shared" si="4"/>
        <v>10</v>
      </c>
      <c r="Q16" s="265">
        <f t="shared" si="5"/>
        <v>4</v>
      </c>
      <c r="R16" s="267">
        <f t="shared" si="6"/>
        <v>40</v>
      </c>
      <c r="S16" s="268">
        <f t="shared" si="7"/>
        <v>8</v>
      </c>
      <c r="T16" s="269">
        <f t="shared" si="8"/>
        <v>-2</v>
      </c>
      <c r="U16" s="66">
        <f t="shared" si="9"/>
        <v>1</v>
      </c>
      <c r="V16" s="59">
        <v>9</v>
      </c>
      <c r="W16" s="59">
        <v>3</v>
      </c>
      <c r="X16" s="59"/>
      <c r="Y16" s="59"/>
      <c r="Z16" s="59">
        <v>1</v>
      </c>
      <c r="AA16" s="78">
        <v>3</v>
      </c>
      <c r="AB16" s="75">
        <v>1</v>
      </c>
      <c r="AC16" s="59">
        <v>4</v>
      </c>
      <c r="AD16" s="78">
        <v>6</v>
      </c>
      <c r="AE16" s="84">
        <f t="shared" si="10"/>
        <v>5</v>
      </c>
      <c r="AF16" s="182">
        <f t="shared" si="11"/>
        <v>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0.00902777777777778</v>
      </c>
      <c r="D17" s="75">
        <v>1</v>
      </c>
      <c r="E17" s="59">
        <v>0</v>
      </c>
      <c r="F17" s="195">
        <f t="shared" si="0"/>
        <v>0</v>
      </c>
      <c r="G17" s="75">
        <v>2</v>
      </c>
      <c r="H17" s="59">
        <v>1</v>
      </c>
      <c r="I17" s="195">
        <f t="shared" si="1"/>
        <v>50</v>
      </c>
      <c r="J17" s="75"/>
      <c r="K17" s="265"/>
      <c r="L17" s="266">
        <f t="shared" si="2"/>
      </c>
      <c r="M17" s="228"/>
      <c r="N17" s="265"/>
      <c r="O17" s="266">
        <f t="shared" si="3"/>
      </c>
      <c r="P17" s="228">
        <f t="shared" si="4"/>
        <v>3</v>
      </c>
      <c r="Q17" s="265">
        <f t="shared" si="5"/>
        <v>1</v>
      </c>
      <c r="R17" s="267">
        <f t="shared" si="6"/>
        <v>33.3</v>
      </c>
      <c r="S17" s="268">
        <f t="shared" si="7"/>
        <v>2</v>
      </c>
      <c r="T17" s="269">
        <f t="shared" si="8"/>
        <v>-1</v>
      </c>
      <c r="U17" s="66">
        <f t="shared" si="9"/>
        <v>1</v>
      </c>
      <c r="V17" s="59">
        <v>5</v>
      </c>
      <c r="W17" s="59">
        <v>1</v>
      </c>
      <c r="X17" s="59"/>
      <c r="Y17" s="59"/>
      <c r="Z17" s="59"/>
      <c r="AA17" s="78"/>
      <c r="AB17" s="75">
        <v>3</v>
      </c>
      <c r="AC17" s="59"/>
      <c r="AD17" s="78">
        <v>1</v>
      </c>
      <c r="AE17" s="84">
        <f t="shared" si="10"/>
        <v>2</v>
      </c>
      <c r="AF17" s="182">
        <f t="shared" si="11"/>
        <v>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0.0146412037037037</v>
      </c>
      <c r="D18" s="75"/>
      <c r="E18" s="59"/>
      <c r="F18" s="195">
        <f t="shared" si="0"/>
      </c>
      <c r="G18" s="75">
        <v>5</v>
      </c>
      <c r="H18" s="59">
        <v>0</v>
      </c>
      <c r="I18" s="195">
        <f t="shared" si="1"/>
        <v>0</v>
      </c>
      <c r="J18" s="75">
        <v>4</v>
      </c>
      <c r="K18" s="265">
        <v>1</v>
      </c>
      <c r="L18" s="266">
        <f t="shared" si="2"/>
        <v>25</v>
      </c>
      <c r="M18" s="228">
        <v>6</v>
      </c>
      <c r="N18" s="265">
        <v>5</v>
      </c>
      <c r="O18" s="266">
        <f t="shared" si="3"/>
        <v>83.3</v>
      </c>
      <c r="P18" s="228">
        <f t="shared" si="4"/>
        <v>15</v>
      </c>
      <c r="Q18" s="265">
        <f t="shared" si="5"/>
        <v>6</v>
      </c>
      <c r="R18" s="267">
        <f t="shared" si="6"/>
        <v>40</v>
      </c>
      <c r="S18" s="268">
        <f t="shared" si="7"/>
        <v>8</v>
      </c>
      <c r="T18" s="269">
        <f t="shared" si="8"/>
        <v>-3</v>
      </c>
      <c r="U18" s="66">
        <f t="shared" si="9"/>
        <v>1</v>
      </c>
      <c r="V18" s="59"/>
      <c r="W18" s="59"/>
      <c r="X18" s="59">
        <v>1</v>
      </c>
      <c r="Y18" s="59"/>
      <c r="Z18" s="59">
        <v>1</v>
      </c>
      <c r="AA18" s="78">
        <v>5</v>
      </c>
      <c r="AB18" s="75">
        <v>2</v>
      </c>
      <c r="AC18" s="59">
        <v>1</v>
      </c>
      <c r="AD18" s="78">
        <v>2</v>
      </c>
      <c r="AE18" s="84">
        <f t="shared" si="10"/>
        <v>2</v>
      </c>
      <c r="AF18" s="182">
        <f t="shared" si="11"/>
        <v>-1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0.0168402777777778</v>
      </c>
      <c r="D20" s="75">
        <v>1</v>
      </c>
      <c r="E20" s="59">
        <v>0</v>
      </c>
      <c r="F20" s="195">
        <f t="shared" si="0"/>
        <v>0</v>
      </c>
      <c r="G20" s="75">
        <v>3</v>
      </c>
      <c r="H20" s="59">
        <v>1</v>
      </c>
      <c r="I20" s="195">
        <f t="shared" si="1"/>
        <v>33.3</v>
      </c>
      <c r="J20" s="75">
        <v>2</v>
      </c>
      <c r="K20" s="265">
        <v>0</v>
      </c>
      <c r="L20" s="266">
        <f t="shared" si="2"/>
        <v>0</v>
      </c>
      <c r="M20" s="228"/>
      <c r="N20" s="265"/>
      <c r="O20" s="266">
        <f t="shared" si="3"/>
      </c>
      <c r="P20" s="228">
        <f t="shared" si="4"/>
        <v>6</v>
      </c>
      <c r="Q20" s="265">
        <f t="shared" si="5"/>
        <v>1</v>
      </c>
      <c r="R20" s="267">
        <f t="shared" si="6"/>
        <v>16.7</v>
      </c>
      <c r="S20" s="268">
        <f t="shared" si="7"/>
        <v>2</v>
      </c>
      <c r="T20" s="269">
        <f t="shared" si="8"/>
        <v>-4</v>
      </c>
      <c r="U20" s="66">
        <f t="shared" si="9"/>
        <v>1</v>
      </c>
      <c r="V20" s="59">
        <v>1</v>
      </c>
      <c r="W20" s="59">
        <v>1</v>
      </c>
      <c r="X20" s="59">
        <v>1</v>
      </c>
      <c r="Y20" s="59"/>
      <c r="Z20" s="59">
        <v>2</v>
      </c>
      <c r="AA20" s="78">
        <v>1</v>
      </c>
      <c r="AB20" s="75">
        <v>5</v>
      </c>
      <c r="AC20" s="59">
        <v>2</v>
      </c>
      <c r="AD20" s="78">
        <v>5</v>
      </c>
      <c r="AE20" s="84">
        <f t="shared" si="10"/>
        <v>-6</v>
      </c>
      <c r="AF20" s="182">
        <f t="shared" si="11"/>
        <v>-10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265"/>
      <c r="L21" s="266">
        <f t="shared" si="2"/>
      </c>
      <c r="M21" s="228"/>
      <c r="N21" s="265"/>
      <c r="O21" s="266">
        <f t="shared" si="3"/>
      </c>
      <c r="P21" s="228">
        <f t="shared" si="4"/>
      </c>
      <c r="Q21" s="265">
        <f t="shared" si="5"/>
      </c>
      <c r="R21" s="267">
        <f t="shared" si="6"/>
      </c>
      <c r="S21" s="268">
        <f t="shared" si="7"/>
      </c>
      <c r="T21" s="269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0.0236111111111111</v>
      </c>
      <c r="D22" s="75">
        <v>1</v>
      </c>
      <c r="E22" s="59">
        <v>0</v>
      </c>
      <c r="F22" s="195">
        <f t="shared" si="0"/>
        <v>0</v>
      </c>
      <c r="G22" s="75"/>
      <c r="H22" s="59"/>
      <c r="I22" s="195">
        <f t="shared" si="1"/>
      </c>
      <c r="J22" s="75">
        <v>3</v>
      </c>
      <c r="K22" s="265">
        <v>1</v>
      </c>
      <c r="L22" s="266">
        <f t="shared" si="2"/>
        <v>33.3</v>
      </c>
      <c r="M22" s="228">
        <v>2</v>
      </c>
      <c r="N22" s="265">
        <v>2</v>
      </c>
      <c r="O22" s="266">
        <f t="shared" si="3"/>
        <v>100</v>
      </c>
      <c r="P22" s="228">
        <f t="shared" si="4"/>
        <v>6</v>
      </c>
      <c r="Q22" s="265">
        <f t="shared" si="5"/>
        <v>3</v>
      </c>
      <c r="R22" s="267">
        <f t="shared" si="6"/>
        <v>50</v>
      </c>
      <c r="S22" s="268">
        <f t="shared" si="7"/>
        <v>5</v>
      </c>
      <c r="T22" s="269">
        <f t="shared" si="8"/>
        <v>0</v>
      </c>
      <c r="U22" s="66">
        <f t="shared" si="9"/>
        <v>1</v>
      </c>
      <c r="V22" s="59">
        <v>5</v>
      </c>
      <c r="W22" s="59"/>
      <c r="X22" s="59">
        <v>1</v>
      </c>
      <c r="Y22" s="59"/>
      <c r="Z22" s="59">
        <v>5</v>
      </c>
      <c r="AA22" s="59">
        <v>2</v>
      </c>
      <c r="AB22" s="75">
        <v>3</v>
      </c>
      <c r="AC22" s="59">
        <v>3</v>
      </c>
      <c r="AD22" s="78">
        <v>5</v>
      </c>
      <c r="AE22" s="84">
        <f t="shared" si="10"/>
        <v>2</v>
      </c>
      <c r="AF22" s="182">
        <f t="shared" si="11"/>
        <v>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25</v>
      </c>
      <c r="E24" s="57">
        <f>SUM(E7:E23)</f>
        <v>11</v>
      </c>
      <c r="F24" s="77">
        <f t="shared" si="0"/>
        <v>44</v>
      </c>
      <c r="G24" s="56">
        <f>SUM(G7:G23)</f>
        <v>24</v>
      </c>
      <c r="H24" s="57">
        <f>SUM(H7:H23)</f>
        <v>5</v>
      </c>
      <c r="I24" s="77">
        <f t="shared" si="1"/>
        <v>20.8</v>
      </c>
      <c r="J24" s="56">
        <f>SUM(J7:J23)</f>
        <v>13</v>
      </c>
      <c r="K24" s="276">
        <f>SUM(K7:K23)</f>
        <v>4</v>
      </c>
      <c r="L24" s="277">
        <f t="shared" si="2"/>
        <v>30.8</v>
      </c>
      <c r="M24" s="278">
        <f>SUM(M7:M23)</f>
        <v>28</v>
      </c>
      <c r="N24" s="276">
        <f>SUM(N7:N23)</f>
        <v>17</v>
      </c>
      <c r="O24" s="277">
        <f t="shared" si="3"/>
        <v>60.7</v>
      </c>
      <c r="P24" s="278">
        <f>SUM(P7:P23)</f>
        <v>90</v>
      </c>
      <c r="Q24" s="276">
        <f>SUM(Q7:Q23)</f>
        <v>37</v>
      </c>
      <c r="R24" s="277">
        <f>IF(P24=0,"",Q24/P24*100)</f>
        <v>41.1</v>
      </c>
      <c r="S24" s="240">
        <f>SUM(S7:S23)</f>
        <v>61</v>
      </c>
      <c r="T24" s="279">
        <f>SUM(T7:T23)</f>
        <v>-16</v>
      </c>
      <c r="U24" s="55"/>
      <c r="V24" s="56">
        <f aca="true" t="shared" si="12" ref="V24:AF24">SUM(V7:V23)</f>
        <v>34</v>
      </c>
      <c r="W24" s="57">
        <f t="shared" si="12"/>
        <v>11</v>
      </c>
      <c r="X24" s="57">
        <f t="shared" si="12"/>
        <v>15</v>
      </c>
      <c r="Y24" s="57">
        <f t="shared" si="12"/>
        <v>2</v>
      </c>
      <c r="Z24" s="57">
        <f t="shared" si="12"/>
        <v>9</v>
      </c>
      <c r="AA24" s="58">
        <f t="shared" si="12"/>
        <v>25</v>
      </c>
      <c r="AB24" s="56">
        <f t="shared" si="12"/>
        <v>26</v>
      </c>
      <c r="AC24" s="57">
        <f t="shared" si="12"/>
        <v>16</v>
      </c>
      <c r="AD24" s="58">
        <f t="shared" si="12"/>
        <v>27</v>
      </c>
      <c r="AE24" s="55">
        <f t="shared" si="12"/>
        <v>27</v>
      </c>
      <c r="AF24" s="55">
        <f t="shared" si="12"/>
        <v>11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G24"/>
  <sheetViews>
    <sheetView zoomScalePageLayoutView="0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97</v>
      </c>
      <c r="N1" s="51"/>
      <c r="O1" s="175"/>
      <c r="P1" s="53"/>
      <c r="Q1" s="213"/>
      <c r="R1" s="15"/>
      <c r="S1" s="212" t="s">
        <v>99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16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98</v>
      </c>
      <c r="P2" s="244"/>
      <c r="Q2" s="245"/>
      <c r="R2" s="281">
        <v>39850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265"/>
      <c r="L8" s="266">
        <f t="shared" si="2"/>
      </c>
      <c r="M8" s="228"/>
      <c r="N8" s="265"/>
      <c r="O8" s="266">
        <f t="shared" si="3"/>
      </c>
      <c r="P8" s="228">
        <f t="shared" si="4"/>
      </c>
      <c r="Q8" s="265">
        <f t="shared" si="5"/>
      </c>
      <c r="R8" s="267">
        <f t="shared" si="6"/>
      </c>
      <c r="S8" s="268">
        <f t="shared" si="7"/>
      </c>
      <c r="T8" s="269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hidden="1" thickBot="1">
      <c r="A9" s="104">
        <v>5</v>
      </c>
      <c r="B9" s="173" t="s">
        <v>34</v>
      </c>
      <c r="C9" s="181"/>
      <c r="D9" s="86"/>
      <c r="E9" s="59"/>
      <c r="F9" s="195">
        <f t="shared" si="0"/>
      </c>
      <c r="G9" s="75"/>
      <c r="H9" s="59"/>
      <c r="I9" s="195">
        <f t="shared" si="1"/>
      </c>
      <c r="J9" s="75"/>
      <c r="K9" s="265"/>
      <c r="L9" s="266">
        <f t="shared" si="2"/>
      </c>
      <c r="M9" s="228"/>
      <c r="N9" s="265"/>
      <c r="O9" s="266">
        <f t="shared" si="3"/>
      </c>
      <c r="P9" s="228">
        <f t="shared" si="4"/>
      </c>
      <c r="Q9" s="265">
        <f t="shared" si="5"/>
      </c>
      <c r="R9" s="267">
        <f t="shared" si="6"/>
      </c>
      <c r="S9" s="268">
        <f t="shared" si="7"/>
      </c>
      <c r="T9" s="269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0.0112268518518519</v>
      </c>
      <c r="D10" s="75">
        <v>1</v>
      </c>
      <c r="E10" s="59">
        <v>0</v>
      </c>
      <c r="F10" s="195">
        <f t="shared" si="0"/>
        <v>0</v>
      </c>
      <c r="G10" s="75">
        <v>1</v>
      </c>
      <c r="H10" s="59">
        <v>1</v>
      </c>
      <c r="I10" s="195">
        <f t="shared" si="1"/>
        <v>100</v>
      </c>
      <c r="J10" s="75">
        <v>2</v>
      </c>
      <c r="K10" s="265">
        <v>0</v>
      </c>
      <c r="L10" s="266">
        <f t="shared" si="2"/>
        <v>0</v>
      </c>
      <c r="M10" s="228"/>
      <c r="N10" s="265"/>
      <c r="O10" s="266">
        <f t="shared" si="3"/>
      </c>
      <c r="P10" s="228">
        <f t="shared" si="4"/>
        <v>4</v>
      </c>
      <c r="Q10" s="265">
        <f t="shared" si="5"/>
        <v>1</v>
      </c>
      <c r="R10" s="267">
        <f t="shared" si="6"/>
        <v>25</v>
      </c>
      <c r="S10" s="268">
        <f t="shared" si="7"/>
        <v>2</v>
      </c>
      <c r="T10" s="269">
        <f t="shared" si="8"/>
        <v>-2</v>
      </c>
      <c r="U10" s="66">
        <f t="shared" si="9"/>
        <v>1</v>
      </c>
      <c r="V10" s="59">
        <v>5</v>
      </c>
      <c r="W10" s="85">
        <v>1</v>
      </c>
      <c r="X10" s="59"/>
      <c r="Y10" s="59"/>
      <c r="Z10" s="59">
        <v>1</v>
      </c>
      <c r="AA10" s="78"/>
      <c r="AB10" s="75">
        <v>4</v>
      </c>
      <c r="AC10" s="59">
        <v>3</v>
      </c>
      <c r="AD10" s="78">
        <v>2</v>
      </c>
      <c r="AE10" s="84">
        <f t="shared" si="10"/>
        <v>-2</v>
      </c>
      <c r="AF10" s="182">
        <f t="shared" si="11"/>
        <v>-4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0.0166087962962963</v>
      </c>
      <c r="D12" s="86"/>
      <c r="E12" s="59"/>
      <c r="F12" s="195">
        <f t="shared" si="0"/>
      </c>
      <c r="G12" s="75">
        <v>12</v>
      </c>
      <c r="H12" s="59">
        <v>4</v>
      </c>
      <c r="I12" s="195">
        <f t="shared" si="1"/>
        <v>33.3</v>
      </c>
      <c r="J12" s="75"/>
      <c r="K12" s="265"/>
      <c r="L12" s="266">
        <f t="shared" si="2"/>
      </c>
      <c r="M12" s="228">
        <v>4</v>
      </c>
      <c r="N12" s="265">
        <v>1</v>
      </c>
      <c r="O12" s="266">
        <f t="shared" si="3"/>
        <v>25</v>
      </c>
      <c r="P12" s="228">
        <f t="shared" si="4"/>
        <v>16</v>
      </c>
      <c r="Q12" s="265">
        <f t="shared" si="5"/>
        <v>5</v>
      </c>
      <c r="R12" s="267">
        <f t="shared" si="6"/>
        <v>31.3</v>
      </c>
      <c r="S12" s="268">
        <f t="shared" si="7"/>
        <v>9</v>
      </c>
      <c r="T12" s="269">
        <f t="shared" si="8"/>
        <v>-6</v>
      </c>
      <c r="U12" s="66">
        <f t="shared" si="9"/>
        <v>1</v>
      </c>
      <c r="V12" s="59">
        <v>2</v>
      </c>
      <c r="W12" s="59"/>
      <c r="X12" s="59">
        <v>1</v>
      </c>
      <c r="Y12" s="59"/>
      <c r="Z12" s="59"/>
      <c r="AA12" s="78">
        <v>2</v>
      </c>
      <c r="AB12" s="75">
        <v>3</v>
      </c>
      <c r="AC12" s="59"/>
      <c r="AD12" s="78">
        <v>1</v>
      </c>
      <c r="AE12" s="84">
        <f t="shared" si="10"/>
        <v>1</v>
      </c>
      <c r="AF12" s="182">
        <f t="shared" si="11"/>
        <v>-5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0.021412037037037</v>
      </c>
      <c r="D14" s="75">
        <v>5</v>
      </c>
      <c r="E14" s="59">
        <v>2</v>
      </c>
      <c r="F14" s="195">
        <f t="shared" si="0"/>
        <v>40</v>
      </c>
      <c r="G14" s="75">
        <v>4</v>
      </c>
      <c r="H14" s="59">
        <v>2</v>
      </c>
      <c r="I14" s="195">
        <f t="shared" si="1"/>
        <v>50</v>
      </c>
      <c r="J14" s="75">
        <v>7</v>
      </c>
      <c r="K14" s="265">
        <v>2</v>
      </c>
      <c r="L14" s="266">
        <f t="shared" si="2"/>
        <v>28.6</v>
      </c>
      <c r="M14" s="228">
        <v>4</v>
      </c>
      <c r="N14" s="265">
        <v>2</v>
      </c>
      <c r="O14" s="266">
        <f t="shared" si="3"/>
        <v>50</v>
      </c>
      <c r="P14" s="228">
        <f t="shared" si="4"/>
        <v>20</v>
      </c>
      <c r="Q14" s="265">
        <f t="shared" si="5"/>
        <v>8</v>
      </c>
      <c r="R14" s="267">
        <f t="shared" si="6"/>
        <v>40</v>
      </c>
      <c r="S14" s="268">
        <f t="shared" si="7"/>
        <v>16</v>
      </c>
      <c r="T14" s="269">
        <f t="shared" si="8"/>
        <v>-4</v>
      </c>
      <c r="U14" s="66">
        <f t="shared" si="9"/>
        <v>1</v>
      </c>
      <c r="V14" s="59"/>
      <c r="W14" s="59">
        <v>1</v>
      </c>
      <c r="X14" s="59">
        <v>4</v>
      </c>
      <c r="Y14" s="59"/>
      <c r="Z14" s="59">
        <v>3</v>
      </c>
      <c r="AA14" s="78">
        <v>8</v>
      </c>
      <c r="AB14" s="75">
        <v>5</v>
      </c>
      <c r="AC14" s="59">
        <v>6</v>
      </c>
      <c r="AD14" s="78">
        <v>3</v>
      </c>
      <c r="AE14" s="84">
        <f t="shared" si="10"/>
        <v>2</v>
      </c>
      <c r="AF14" s="182">
        <f t="shared" si="11"/>
        <v>-2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0.0259837962962963</v>
      </c>
      <c r="D15" s="75">
        <v>9</v>
      </c>
      <c r="E15" s="59">
        <v>7</v>
      </c>
      <c r="F15" s="195">
        <f t="shared" si="0"/>
        <v>77.8</v>
      </c>
      <c r="G15" s="75">
        <v>1</v>
      </c>
      <c r="H15" s="59">
        <v>0</v>
      </c>
      <c r="I15" s="195">
        <f t="shared" si="1"/>
        <v>0</v>
      </c>
      <c r="J15" s="75"/>
      <c r="K15" s="265"/>
      <c r="L15" s="266">
        <f t="shared" si="2"/>
      </c>
      <c r="M15" s="228">
        <v>4</v>
      </c>
      <c r="N15" s="265">
        <v>2</v>
      </c>
      <c r="O15" s="266">
        <f t="shared" si="3"/>
        <v>50</v>
      </c>
      <c r="P15" s="228">
        <f t="shared" si="4"/>
        <v>14</v>
      </c>
      <c r="Q15" s="265">
        <f t="shared" si="5"/>
        <v>9</v>
      </c>
      <c r="R15" s="267">
        <f t="shared" si="6"/>
        <v>64.3</v>
      </c>
      <c r="S15" s="268">
        <f t="shared" si="7"/>
        <v>16</v>
      </c>
      <c r="T15" s="269">
        <f t="shared" si="8"/>
        <v>4</v>
      </c>
      <c r="U15" s="66">
        <f t="shared" si="9"/>
        <v>1</v>
      </c>
      <c r="V15" s="59">
        <v>5</v>
      </c>
      <c r="W15" s="59">
        <v>4</v>
      </c>
      <c r="X15" s="59">
        <v>4</v>
      </c>
      <c r="Y15" s="59"/>
      <c r="Z15" s="59">
        <v>3</v>
      </c>
      <c r="AA15" s="78">
        <v>5</v>
      </c>
      <c r="AB15" s="75">
        <v>3</v>
      </c>
      <c r="AC15" s="59">
        <v>1</v>
      </c>
      <c r="AD15" s="78">
        <v>0</v>
      </c>
      <c r="AE15" s="84">
        <f t="shared" si="10"/>
        <v>17</v>
      </c>
      <c r="AF15" s="182">
        <f t="shared" si="11"/>
        <v>21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0.014525462962963</v>
      </c>
      <c r="D16" s="75">
        <v>4</v>
      </c>
      <c r="E16" s="59">
        <v>3</v>
      </c>
      <c r="F16" s="195">
        <f t="shared" si="0"/>
        <v>75</v>
      </c>
      <c r="G16" s="75"/>
      <c r="H16" s="59"/>
      <c r="I16" s="195">
        <f t="shared" si="1"/>
      </c>
      <c r="J16" s="75"/>
      <c r="K16" s="265"/>
      <c r="L16" s="266">
        <f t="shared" si="2"/>
      </c>
      <c r="M16" s="228">
        <v>2</v>
      </c>
      <c r="N16" s="265">
        <v>1</v>
      </c>
      <c r="O16" s="266">
        <f t="shared" si="3"/>
        <v>50</v>
      </c>
      <c r="P16" s="228">
        <f t="shared" si="4"/>
        <v>6</v>
      </c>
      <c r="Q16" s="265">
        <f t="shared" si="5"/>
        <v>4</v>
      </c>
      <c r="R16" s="267">
        <f t="shared" si="6"/>
        <v>66.7</v>
      </c>
      <c r="S16" s="268">
        <f t="shared" si="7"/>
        <v>7</v>
      </c>
      <c r="T16" s="269">
        <f t="shared" si="8"/>
        <v>2</v>
      </c>
      <c r="U16" s="66">
        <f t="shared" si="9"/>
        <v>1</v>
      </c>
      <c r="V16" s="59">
        <v>8</v>
      </c>
      <c r="W16" s="59">
        <v>3</v>
      </c>
      <c r="X16" s="59">
        <v>2</v>
      </c>
      <c r="Y16" s="59"/>
      <c r="Z16" s="59">
        <v>3</v>
      </c>
      <c r="AA16" s="78">
        <v>2</v>
      </c>
      <c r="AB16" s="75">
        <v>2</v>
      </c>
      <c r="AC16" s="59">
        <v>1</v>
      </c>
      <c r="AD16" s="78">
        <v>5</v>
      </c>
      <c r="AE16" s="84">
        <f t="shared" si="10"/>
        <v>10</v>
      </c>
      <c r="AF16" s="182">
        <f t="shared" si="11"/>
        <v>12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0.0150462962962963</v>
      </c>
      <c r="D17" s="75">
        <v>2</v>
      </c>
      <c r="E17" s="59">
        <v>2</v>
      </c>
      <c r="F17" s="195">
        <f t="shared" si="0"/>
        <v>100</v>
      </c>
      <c r="G17" s="75"/>
      <c r="H17" s="59"/>
      <c r="I17" s="195">
        <f t="shared" si="1"/>
      </c>
      <c r="J17" s="75"/>
      <c r="K17" s="265"/>
      <c r="L17" s="266">
        <f t="shared" si="2"/>
      </c>
      <c r="M17" s="228">
        <v>4</v>
      </c>
      <c r="N17" s="265">
        <v>3</v>
      </c>
      <c r="O17" s="266">
        <f t="shared" si="3"/>
        <v>75</v>
      </c>
      <c r="P17" s="228">
        <f t="shared" si="4"/>
        <v>6</v>
      </c>
      <c r="Q17" s="265">
        <f t="shared" si="5"/>
        <v>5</v>
      </c>
      <c r="R17" s="267">
        <f t="shared" si="6"/>
        <v>83.3</v>
      </c>
      <c r="S17" s="268">
        <f t="shared" si="7"/>
        <v>7</v>
      </c>
      <c r="T17" s="269">
        <f t="shared" si="8"/>
        <v>4</v>
      </c>
      <c r="U17" s="66">
        <f t="shared" si="9"/>
        <v>1</v>
      </c>
      <c r="V17" s="59">
        <v>5</v>
      </c>
      <c r="W17" s="59">
        <v>1</v>
      </c>
      <c r="X17" s="59">
        <v>1</v>
      </c>
      <c r="Y17" s="59">
        <v>4</v>
      </c>
      <c r="Z17" s="59">
        <v>2</v>
      </c>
      <c r="AA17" s="78">
        <v>2</v>
      </c>
      <c r="AB17" s="75">
        <v>6</v>
      </c>
      <c r="AC17" s="59">
        <v>1</v>
      </c>
      <c r="AD17" s="78">
        <v>3</v>
      </c>
      <c r="AE17" s="84">
        <f t="shared" si="10"/>
        <v>5</v>
      </c>
      <c r="AF17" s="182">
        <f t="shared" si="11"/>
        <v>9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0.0154513888888889</v>
      </c>
      <c r="D18" s="75">
        <v>3</v>
      </c>
      <c r="E18" s="59">
        <v>1</v>
      </c>
      <c r="F18" s="195">
        <f t="shared" si="0"/>
        <v>33.3</v>
      </c>
      <c r="G18" s="75">
        <v>9</v>
      </c>
      <c r="H18" s="59">
        <v>3</v>
      </c>
      <c r="I18" s="195">
        <f t="shared" si="1"/>
        <v>33.3</v>
      </c>
      <c r="J18" s="75">
        <v>2</v>
      </c>
      <c r="K18" s="265">
        <v>0</v>
      </c>
      <c r="L18" s="266">
        <f t="shared" si="2"/>
        <v>0</v>
      </c>
      <c r="M18" s="228">
        <v>4</v>
      </c>
      <c r="N18" s="265">
        <v>3</v>
      </c>
      <c r="O18" s="266">
        <f t="shared" si="3"/>
        <v>75</v>
      </c>
      <c r="P18" s="228">
        <f t="shared" si="4"/>
        <v>18</v>
      </c>
      <c r="Q18" s="265">
        <f t="shared" si="5"/>
        <v>7</v>
      </c>
      <c r="R18" s="267">
        <f t="shared" si="6"/>
        <v>38.9</v>
      </c>
      <c r="S18" s="268">
        <f t="shared" si="7"/>
        <v>11</v>
      </c>
      <c r="T18" s="269">
        <f t="shared" si="8"/>
        <v>-4</v>
      </c>
      <c r="U18" s="66">
        <f t="shared" si="9"/>
        <v>1</v>
      </c>
      <c r="V18" s="59">
        <v>2</v>
      </c>
      <c r="W18" s="59">
        <v>1</v>
      </c>
      <c r="X18" s="59">
        <v>1</v>
      </c>
      <c r="Y18" s="59">
        <v>1</v>
      </c>
      <c r="Z18" s="59">
        <v>1</v>
      </c>
      <c r="AA18" s="78">
        <v>3</v>
      </c>
      <c r="AB18" s="75">
        <v>5</v>
      </c>
      <c r="AC18" s="59">
        <v>3</v>
      </c>
      <c r="AD18" s="78">
        <v>2</v>
      </c>
      <c r="AE18" s="84">
        <f t="shared" si="10"/>
        <v>-1</v>
      </c>
      <c r="AF18" s="182">
        <f t="shared" si="11"/>
        <v>-5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265"/>
      <c r="L20" s="266">
        <f t="shared" si="2"/>
      </c>
      <c r="M20" s="228"/>
      <c r="N20" s="265"/>
      <c r="O20" s="266">
        <f t="shared" si="3"/>
      </c>
      <c r="P20" s="228">
        <f t="shared" si="4"/>
      </c>
      <c r="Q20" s="265">
        <f t="shared" si="5"/>
      </c>
      <c r="R20" s="267">
        <f t="shared" si="6"/>
      </c>
      <c r="S20" s="268">
        <f t="shared" si="7"/>
      </c>
      <c r="T20" s="269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265"/>
      <c r="L21" s="266">
        <f t="shared" si="2"/>
      </c>
      <c r="M21" s="228"/>
      <c r="N21" s="265"/>
      <c r="O21" s="266">
        <f t="shared" si="3"/>
      </c>
      <c r="P21" s="228">
        <f t="shared" si="4"/>
      </c>
      <c r="Q21" s="265">
        <f t="shared" si="5"/>
      </c>
      <c r="R21" s="267">
        <f t="shared" si="6"/>
      </c>
      <c r="S21" s="268">
        <f t="shared" si="7"/>
      </c>
      <c r="T21" s="269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0.0186342592592593</v>
      </c>
      <c r="D22" s="75">
        <v>1</v>
      </c>
      <c r="E22" s="59">
        <v>0</v>
      </c>
      <c r="F22" s="195">
        <f t="shared" si="0"/>
        <v>0</v>
      </c>
      <c r="G22" s="75"/>
      <c r="H22" s="59"/>
      <c r="I22" s="195">
        <f t="shared" si="1"/>
      </c>
      <c r="J22" s="75">
        <v>4</v>
      </c>
      <c r="K22" s="265">
        <v>1</v>
      </c>
      <c r="L22" s="266">
        <f t="shared" si="2"/>
        <v>25</v>
      </c>
      <c r="M22" s="228">
        <v>4</v>
      </c>
      <c r="N22" s="265">
        <v>3</v>
      </c>
      <c r="O22" s="266">
        <f t="shared" si="3"/>
        <v>75</v>
      </c>
      <c r="P22" s="228">
        <f t="shared" si="4"/>
        <v>9</v>
      </c>
      <c r="Q22" s="265">
        <f t="shared" si="5"/>
        <v>4</v>
      </c>
      <c r="R22" s="267">
        <f t="shared" si="6"/>
        <v>44.4</v>
      </c>
      <c r="S22" s="268">
        <f t="shared" si="7"/>
        <v>6</v>
      </c>
      <c r="T22" s="269">
        <f t="shared" si="8"/>
        <v>-1</v>
      </c>
      <c r="U22" s="66">
        <f t="shared" si="9"/>
        <v>1</v>
      </c>
      <c r="V22" s="59">
        <v>6</v>
      </c>
      <c r="W22" s="59"/>
      <c r="X22" s="59">
        <v>2</v>
      </c>
      <c r="Y22" s="59">
        <v>1</v>
      </c>
      <c r="Z22" s="59">
        <v>4</v>
      </c>
      <c r="AA22" s="59">
        <v>2</v>
      </c>
      <c r="AB22" s="75">
        <v>6</v>
      </c>
      <c r="AC22" s="59">
        <v>1</v>
      </c>
      <c r="AD22" s="78">
        <v>2</v>
      </c>
      <c r="AE22" s="84">
        <f t="shared" si="10"/>
        <v>6</v>
      </c>
      <c r="AF22" s="182">
        <f t="shared" si="11"/>
        <v>5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25</v>
      </c>
      <c r="E24" s="57">
        <f>SUM(E7:E23)</f>
        <v>15</v>
      </c>
      <c r="F24" s="77">
        <f t="shared" si="0"/>
        <v>60</v>
      </c>
      <c r="G24" s="56">
        <f>SUM(G7:G23)</f>
        <v>27</v>
      </c>
      <c r="H24" s="57">
        <f>SUM(H7:H23)</f>
        <v>10</v>
      </c>
      <c r="I24" s="77">
        <f t="shared" si="1"/>
        <v>37</v>
      </c>
      <c r="J24" s="56">
        <f>SUM(J7:J23)</f>
        <v>15</v>
      </c>
      <c r="K24" s="276">
        <f>SUM(K7:K23)</f>
        <v>3</v>
      </c>
      <c r="L24" s="277">
        <f t="shared" si="2"/>
        <v>20</v>
      </c>
      <c r="M24" s="278">
        <f>SUM(M7:M23)</f>
        <v>26</v>
      </c>
      <c r="N24" s="276">
        <f>SUM(N7:N23)</f>
        <v>15</v>
      </c>
      <c r="O24" s="277">
        <f t="shared" si="3"/>
        <v>57.7</v>
      </c>
      <c r="P24" s="278">
        <f>SUM(P7:P23)</f>
        <v>93</v>
      </c>
      <c r="Q24" s="276">
        <f>SUM(Q7:Q23)</f>
        <v>43</v>
      </c>
      <c r="R24" s="277">
        <f>IF(P24=0,"",Q24/P24*100)</f>
        <v>46.2</v>
      </c>
      <c r="S24" s="240">
        <f>SUM(S7:S23)</f>
        <v>74</v>
      </c>
      <c r="T24" s="279">
        <f>SUM(T7:T23)</f>
        <v>-7</v>
      </c>
      <c r="U24" s="55"/>
      <c r="V24" s="56">
        <f aca="true" t="shared" si="12" ref="V24:AF24">SUM(V7:V23)</f>
        <v>33</v>
      </c>
      <c r="W24" s="57">
        <f t="shared" si="12"/>
        <v>11</v>
      </c>
      <c r="X24" s="57">
        <f t="shared" si="12"/>
        <v>15</v>
      </c>
      <c r="Y24" s="57">
        <f t="shared" si="12"/>
        <v>6</v>
      </c>
      <c r="Z24" s="57">
        <f t="shared" si="12"/>
        <v>17</v>
      </c>
      <c r="AA24" s="58">
        <f t="shared" si="12"/>
        <v>24</v>
      </c>
      <c r="AB24" s="56">
        <f t="shared" si="12"/>
        <v>34</v>
      </c>
      <c r="AC24" s="57">
        <f t="shared" si="12"/>
        <v>16</v>
      </c>
      <c r="AD24" s="58">
        <f t="shared" si="12"/>
        <v>18</v>
      </c>
      <c r="AE24" s="55">
        <f t="shared" si="12"/>
        <v>38</v>
      </c>
      <c r="AF24" s="55">
        <f t="shared" si="12"/>
        <v>31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BG24"/>
  <sheetViews>
    <sheetView zoomScalePageLayoutView="0" workbookViewId="0" topLeftCell="A1">
      <selection activeCell="P22" sqref="P22:R3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100</v>
      </c>
      <c r="N1" s="51"/>
      <c r="O1" s="175"/>
      <c r="P1" s="53"/>
      <c r="Q1" s="213"/>
      <c r="R1" s="15"/>
      <c r="S1" s="212" t="s">
        <v>101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17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62</v>
      </c>
      <c r="P2" s="244"/>
      <c r="Q2" s="245"/>
      <c r="R2" s="281">
        <v>39856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0.00930555555555555</v>
      </c>
      <c r="D8" s="75">
        <v>3</v>
      </c>
      <c r="E8" s="59">
        <v>3</v>
      </c>
      <c r="F8" s="195">
        <f t="shared" si="0"/>
        <v>100</v>
      </c>
      <c r="G8" s="75">
        <v>5</v>
      </c>
      <c r="H8" s="59">
        <v>1</v>
      </c>
      <c r="I8" s="195">
        <f t="shared" si="1"/>
        <v>20</v>
      </c>
      <c r="J8" s="75"/>
      <c r="K8" s="265"/>
      <c r="L8" s="266">
        <f t="shared" si="2"/>
      </c>
      <c r="M8" s="228"/>
      <c r="N8" s="265"/>
      <c r="O8" s="266">
        <f t="shared" si="3"/>
      </c>
      <c r="P8" s="228">
        <f t="shared" si="4"/>
        <v>8</v>
      </c>
      <c r="Q8" s="265">
        <f t="shared" si="5"/>
        <v>4</v>
      </c>
      <c r="R8" s="267">
        <f t="shared" si="6"/>
        <v>50</v>
      </c>
      <c r="S8" s="268">
        <f t="shared" si="7"/>
        <v>8</v>
      </c>
      <c r="T8" s="269">
        <f t="shared" si="8"/>
        <v>0</v>
      </c>
      <c r="U8" s="66">
        <f t="shared" si="9"/>
        <v>1</v>
      </c>
      <c r="V8" s="75">
        <v>1</v>
      </c>
      <c r="W8" s="59">
        <v>1</v>
      </c>
      <c r="X8" s="59">
        <v>3</v>
      </c>
      <c r="Y8" s="59"/>
      <c r="Z8" s="111"/>
      <c r="AA8" s="78"/>
      <c r="AB8" s="75">
        <v>3</v>
      </c>
      <c r="AC8" s="59"/>
      <c r="AD8" s="78">
        <v>5</v>
      </c>
      <c r="AE8" s="84">
        <f t="shared" si="10"/>
        <v>-3</v>
      </c>
      <c r="AF8" s="182">
        <f t="shared" si="11"/>
        <v>-3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0.0109375</v>
      </c>
      <c r="D9" s="86">
        <v>2</v>
      </c>
      <c r="E9" s="59">
        <v>2</v>
      </c>
      <c r="F9" s="195">
        <f t="shared" si="0"/>
        <v>100</v>
      </c>
      <c r="G9" s="75">
        <v>1</v>
      </c>
      <c r="H9" s="59">
        <v>0</v>
      </c>
      <c r="I9" s="195">
        <f t="shared" si="1"/>
        <v>0</v>
      </c>
      <c r="J9" s="75"/>
      <c r="K9" s="265"/>
      <c r="L9" s="266">
        <f t="shared" si="2"/>
      </c>
      <c r="M9" s="228"/>
      <c r="N9" s="265"/>
      <c r="O9" s="266">
        <f t="shared" si="3"/>
      </c>
      <c r="P9" s="228">
        <f t="shared" si="4"/>
        <v>3</v>
      </c>
      <c r="Q9" s="265">
        <f t="shared" si="5"/>
        <v>2</v>
      </c>
      <c r="R9" s="267">
        <f t="shared" si="6"/>
        <v>66.7</v>
      </c>
      <c r="S9" s="268">
        <f t="shared" si="7"/>
        <v>4</v>
      </c>
      <c r="T9" s="269">
        <f t="shared" si="8"/>
        <v>1</v>
      </c>
      <c r="U9" s="66">
        <f t="shared" si="9"/>
        <v>1</v>
      </c>
      <c r="V9" s="75">
        <v>1</v>
      </c>
      <c r="W9" s="59"/>
      <c r="X9" s="59">
        <v>2</v>
      </c>
      <c r="Y9" s="59"/>
      <c r="Z9" s="111">
        <v>2</v>
      </c>
      <c r="AA9" s="78">
        <v>1</v>
      </c>
      <c r="AB9" s="75">
        <v>5</v>
      </c>
      <c r="AC9" s="59">
        <v>1</v>
      </c>
      <c r="AD9" s="78">
        <v>4</v>
      </c>
      <c r="AE9" s="84">
        <f t="shared" si="10"/>
        <v>-4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0.0087962962962963</v>
      </c>
      <c r="D10" s="75">
        <v>3</v>
      </c>
      <c r="E10" s="59">
        <v>3</v>
      </c>
      <c r="F10" s="195">
        <f t="shared" si="0"/>
        <v>100</v>
      </c>
      <c r="G10" s="75">
        <v>1</v>
      </c>
      <c r="H10" s="59">
        <v>0</v>
      </c>
      <c r="I10" s="195">
        <f t="shared" si="1"/>
        <v>0</v>
      </c>
      <c r="J10" s="75">
        <v>3</v>
      </c>
      <c r="K10" s="265">
        <v>0</v>
      </c>
      <c r="L10" s="266">
        <f t="shared" si="2"/>
        <v>0</v>
      </c>
      <c r="M10" s="228">
        <v>4</v>
      </c>
      <c r="N10" s="265">
        <v>4</v>
      </c>
      <c r="O10" s="266">
        <f t="shared" si="3"/>
        <v>100</v>
      </c>
      <c r="P10" s="228">
        <f t="shared" si="4"/>
        <v>11</v>
      </c>
      <c r="Q10" s="265">
        <f t="shared" si="5"/>
        <v>7</v>
      </c>
      <c r="R10" s="267">
        <f t="shared" si="6"/>
        <v>63.6</v>
      </c>
      <c r="S10" s="268">
        <f t="shared" si="7"/>
        <v>10</v>
      </c>
      <c r="T10" s="269">
        <f t="shared" si="8"/>
        <v>3</v>
      </c>
      <c r="U10" s="66">
        <f t="shared" si="9"/>
        <v>1</v>
      </c>
      <c r="V10" s="59">
        <v>2</v>
      </c>
      <c r="W10" s="85"/>
      <c r="X10" s="59">
        <v>1</v>
      </c>
      <c r="Y10" s="59"/>
      <c r="Z10" s="59">
        <v>2</v>
      </c>
      <c r="AA10" s="78">
        <v>2</v>
      </c>
      <c r="AB10" s="75">
        <v>2</v>
      </c>
      <c r="AC10" s="59"/>
      <c r="AD10" s="78">
        <v>1</v>
      </c>
      <c r="AE10" s="84">
        <f t="shared" si="10"/>
        <v>4</v>
      </c>
      <c r="AF10" s="182">
        <f t="shared" si="11"/>
        <v>7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0.0229166666666667</v>
      </c>
      <c r="D12" s="86">
        <v>2</v>
      </c>
      <c r="E12" s="59">
        <v>1</v>
      </c>
      <c r="F12" s="195">
        <f t="shared" si="0"/>
        <v>50</v>
      </c>
      <c r="G12" s="75">
        <v>17</v>
      </c>
      <c r="H12" s="59">
        <v>9</v>
      </c>
      <c r="I12" s="195">
        <f t="shared" si="1"/>
        <v>52.9</v>
      </c>
      <c r="J12" s="75"/>
      <c r="K12" s="265"/>
      <c r="L12" s="266">
        <f t="shared" si="2"/>
      </c>
      <c r="M12" s="228">
        <v>2</v>
      </c>
      <c r="N12" s="265">
        <v>1</v>
      </c>
      <c r="O12" s="266">
        <f t="shared" si="3"/>
        <v>50</v>
      </c>
      <c r="P12" s="228">
        <f t="shared" si="4"/>
        <v>21</v>
      </c>
      <c r="Q12" s="265">
        <f t="shared" si="5"/>
        <v>11</v>
      </c>
      <c r="R12" s="267">
        <f t="shared" si="6"/>
        <v>52.4</v>
      </c>
      <c r="S12" s="268">
        <f t="shared" si="7"/>
        <v>21</v>
      </c>
      <c r="T12" s="269">
        <f t="shared" si="8"/>
        <v>1</v>
      </c>
      <c r="U12" s="66">
        <f t="shared" si="9"/>
        <v>1</v>
      </c>
      <c r="V12" s="59">
        <v>1</v>
      </c>
      <c r="W12" s="59"/>
      <c r="X12" s="59">
        <v>7</v>
      </c>
      <c r="Y12" s="59"/>
      <c r="Z12" s="59">
        <v>6</v>
      </c>
      <c r="AA12" s="78">
        <v>1</v>
      </c>
      <c r="AB12" s="75">
        <v>4</v>
      </c>
      <c r="AC12" s="59"/>
      <c r="AD12" s="78">
        <v>4</v>
      </c>
      <c r="AE12" s="84">
        <f t="shared" si="10"/>
        <v>7</v>
      </c>
      <c r="AF12" s="182">
        <f t="shared" si="11"/>
        <v>8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0.0123842592592593</v>
      </c>
      <c r="D14" s="75">
        <v>2</v>
      </c>
      <c r="E14" s="59">
        <v>2</v>
      </c>
      <c r="F14" s="195">
        <f t="shared" si="0"/>
        <v>100</v>
      </c>
      <c r="G14" s="75">
        <v>3</v>
      </c>
      <c r="H14" s="59">
        <v>0</v>
      </c>
      <c r="I14" s="195">
        <f t="shared" si="1"/>
        <v>0</v>
      </c>
      <c r="J14" s="75">
        <v>4</v>
      </c>
      <c r="K14" s="265">
        <v>1</v>
      </c>
      <c r="L14" s="266">
        <f t="shared" si="2"/>
        <v>25</v>
      </c>
      <c r="M14" s="228">
        <v>2</v>
      </c>
      <c r="N14" s="265">
        <v>1</v>
      </c>
      <c r="O14" s="266">
        <f t="shared" si="3"/>
        <v>50</v>
      </c>
      <c r="P14" s="228">
        <f t="shared" si="4"/>
        <v>11</v>
      </c>
      <c r="Q14" s="265">
        <f t="shared" si="5"/>
        <v>4</v>
      </c>
      <c r="R14" s="267">
        <f t="shared" si="6"/>
        <v>36.4</v>
      </c>
      <c r="S14" s="268">
        <f t="shared" si="7"/>
        <v>8</v>
      </c>
      <c r="T14" s="269">
        <f t="shared" si="8"/>
        <v>-3</v>
      </c>
      <c r="U14" s="66">
        <f t="shared" si="9"/>
        <v>1</v>
      </c>
      <c r="V14" s="59">
        <v>1</v>
      </c>
      <c r="W14" s="59"/>
      <c r="X14" s="59">
        <v>4</v>
      </c>
      <c r="Y14" s="59"/>
      <c r="Z14" s="59">
        <v>3</v>
      </c>
      <c r="AA14" s="78">
        <v>3</v>
      </c>
      <c r="AB14" s="75">
        <v>5</v>
      </c>
      <c r="AC14" s="59">
        <v>2</v>
      </c>
      <c r="AD14" s="78">
        <v>2</v>
      </c>
      <c r="AE14" s="84">
        <f t="shared" si="10"/>
        <v>2</v>
      </c>
      <c r="AF14" s="182">
        <f t="shared" si="11"/>
        <v>-1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0.0251736111111111</v>
      </c>
      <c r="D15" s="75">
        <v>7</v>
      </c>
      <c r="E15" s="59">
        <v>1</v>
      </c>
      <c r="F15" s="195">
        <f t="shared" si="0"/>
        <v>14.3</v>
      </c>
      <c r="G15" s="75"/>
      <c r="H15" s="59"/>
      <c r="I15" s="195">
        <f t="shared" si="1"/>
      </c>
      <c r="J15" s="75"/>
      <c r="K15" s="265"/>
      <c r="L15" s="266">
        <f t="shared" si="2"/>
      </c>
      <c r="M15" s="228">
        <v>8</v>
      </c>
      <c r="N15" s="265">
        <v>6</v>
      </c>
      <c r="O15" s="266">
        <f t="shared" si="3"/>
        <v>75</v>
      </c>
      <c r="P15" s="228">
        <f t="shared" si="4"/>
        <v>15</v>
      </c>
      <c r="Q15" s="265">
        <f t="shared" si="5"/>
        <v>7</v>
      </c>
      <c r="R15" s="267">
        <f t="shared" si="6"/>
        <v>46.7</v>
      </c>
      <c r="S15" s="268">
        <f t="shared" si="7"/>
        <v>8</v>
      </c>
      <c r="T15" s="269">
        <f t="shared" si="8"/>
        <v>-1</v>
      </c>
      <c r="U15" s="66">
        <f t="shared" si="9"/>
        <v>1</v>
      </c>
      <c r="V15" s="59">
        <v>4</v>
      </c>
      <c r="W15" s="59">
        <v>4</v>
      </c>
      <c r="X15" s="59">
        <v>6</v>
      </c>
      <c r="Y15" s="59"/>
      <c r="Z15" s="59">
        <v>2</v>
      </c>
      <c r="AA15" s="78">
        <v>4</v>
      </c>
      <c r="AB15" s="75"/>
      <c r="AC15" s="59">
        <v>2</v>
      </c>
      <c r="AD15" s="78">
        <v>4</v>
      </c>
      <c r="AE15" s="84">
        <f t="shared" si="10"/>
        <v>14</v>
      </c>
      <c r="AF15" s="182">
        <f t="shared" si="11"/>
        <v>13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0.0158564814814815</v>
      </c>
      <c r="D16" s="75">
        <v>8</v>
      </c>
      <c r="E16" s="59">
        <v>5</v>
      </c>
      <c r="F16" s="195">
        <f t="shared" si="0"/>
        <v>62.5</v>
      </c>
      <c r="G16" s="75">
        <v>3</v>
      </c>
      <c r="H16" s="59">
        <v>1</v>
      </c>
      <c r="I16" s="195">
        <f t="shared" si="1"/>
        <v>33.3</v>
      </c>
      <c r="J16" s="75"/>
      <c r="K16" s="265"/>
      <c r="L16" s="266">
        <f t="shared" si="2"/>
      </c>
      <c r="M16" s="228">
        <v>2</v>
      </c>
      <c r="N16" s="265">
        <v>2</v>
      </c>
      <c r="O16" s="266">
        <f t="shared" si="3"/>
        <v>100</v>
      </c>
      <c r="P16" s="228">
        <f t="shared" si="4"/>
        <v>13</v>
      </c>
      <c r="Q16" s="265">
        <f t="shared" si="5"/>
        <v>8</v>
      </c>
      <c r="R16" s="267">
        <f t="shared" si="6"/>
        <v>61.5</v>
      </c>
      <c r="S16" s="268">
        <f t="shared" si="7"/>
        <v>14</v>
      </c>
      <c r="T16" s="269">
        <f t="shared" si="8"/>
        <v>3</v>
      </c>
      <c r="U16" s="66">
        <f t="shared" si="9"/>
        <v>1</v>
      </c>
      <c r="V16" s="59">
        <v>5</v>
      </c>
      <c r="W16" s="59">
        <v>2</v>
      </c>
      <c r="X16" s="59">
        <v>5</v>
      </c>
      <c r="Y16" s="59"/>
      <c r="Z16" s="59">
        <v>1</v>
      </c>
      <c r="AA16" s="78">
        <v>2</v>
      </c>
      <c r="AB16" s="75">
        <v>5</v>
      </c>
      <c r="AC16" s="59"/>
      <c r="AD16" s="78">
        <v>3</v>
      </c>
      <c r="AE16" s="84">
        <f t="shared" si="10"/>
        <v>7</v>
      </c>
      <c r="AF16" s="182">
        <f t="shared" si="11"/>
        <v>10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0.0119212962962963</v>
      </c>
      <c r="D17" s="75">
        <v>5</v>
      </c>
      <c r="E17" s="59">
        <v>4</v>
      </c>
      <c r="F17" s="195">
        <f t="shared" si="0"/>
        <v>80</v>
      </c>
      <c r="G17" s="75">
        <v>1</v>
      </c>
      <c r="H17" s="59">
        <v>0</v>
      </c>
      <c r="I17" s="195">
        <f t="shared" si="1"/>
        <v>0</v>
      </c>
      <c r="J17" s="75"/>
      <c r="K17" s="265"/>
      <c r="L17" s="266">
        <f t="shared" si="2"/>
      </c>
      <c r="M17" s="228">
        <v>4</v>
      </c>
      <c r="N17" s="265">
        <v>3</v>
      </c>
      <c r="O17" s="266">
        <f t="shared" si="3"/>
        <v>75</v>
      </c>
      <c r="P17" s="228">
        <f t="shared" si="4"/>
        <v>10</v>
      </c>
      <c r="Q17" s="265">
        <f t="shared" si="5"/>
        <v>7</v>
      </c>
      <c r="R17" s="267">
        <f t="shared" si="6"/>
        <v>70</v>
      </c>
      <c r="S17" s="268">
        <f t="shared" si="7"/>
        <v>11</v>
      </c>
      <c r="T17" s="269">
        <f t="shared" si="8"/>
        <v>4</v>
      </c>
      <c r="U17" s="66">
        <f t="shared" si="9"/>
        <v>1</v>
      </c>
      <c r="V17" s="59">
        <v>4</v>
      </c>
      <c r="W17" s="59">
        <v>4</v>
      </c>
      <c r="X17" s="59">
        <v>5</v>
      </c>
      <c r="Y17" s="59">
        <v>2</v>
      </c>
      <c r="Z17" s="59">
        <v>1</v>
      </c>
      <c r="AA17" s="78">
        <v>4</v>
      </c>
      <c r="AB17" s="75">
        <v>3</v>
      </c>
      <c r="AC17" s="59">
        <v>2</v>
      </c>
      <c r="AD17" s="78">
        <v>2</v>
      </c>
      <c r="AE17" s="84">
        <f t="shared" si="10"/>
        <v>13</v>
      </c>
      <c r="AF17" s="182">
        <f t="shared" si="11"/>
        <v>17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0.0215277777777778</v>
      </c>
      <c r="D18" s="75">
        <v>12</v>
      </c>
      <c r="E18" s="59">
        <v>7</v>
      </c>
      <c r="F18" s="195">
        <f t="shared" si="0"/>
        <v>58.3</v>
      </c>
      <c r="G18" s="75">
        <v>14</v>
      </c>
      <c r="H18" s="59">
        <v>6</v>
      </c>
      <c r="I18" s="195">
        <f t="shared" si="1"/>
        <v>42.9</v>
      </c>
      <c r="J18" s="75">
        <v>4</v>
      </c>
      <c r="K18" s="265">
        <v>1</v>
      </c>
      <c r="L18" s="266">
        <f t="shared" si="2"/>
        <v>25</v>
      </c>
      <c r="M18" s="228"/>
      <c r="N18" s="265"/>
      <c r="O18" s="266">
        <f t="shared" si="3"/>
      </c>
      <c r="P18" s="228">
        <f t="shared" si="4"/>
        <v>30</v>
      </c>
      <c r="Q18" s="265">
        <f t="shared" si="5"/>
        <v>14</v>
      </c>
      <c r="R18" s="267">
        <f t="shared" si="6"/>
        <v>46.7</v>
      </c>
      <c r="S18" s="268">
        <f t="shared" si="7"/>
        <v>29</v>
      </c>
      <c r="T18" s="269">
        <f t="shared" si="8"/>
        <v>-2</v>
      </c>
      <c r="U18" s="66">
        <f t="shared" si="9"/>
        <v>1</v>
      </c>
      <c r="V18" s="59">
        <v>4</v>
      </c>
      <c r="W18" s="59">
        <v>7</v>
      </c>
      <c r="X18" s="59">
        <v>4</v>
      </c>
      <c r="Y18" s="59">
        <v>2</v>
      </c>
      <c r="Z18" s="59">
        <v>3</v>
      </c>
      <c r="AA18" s="78">
        <v>1</v>
      </c>
      <c r="AB18" s="75">
        <v>6</v>
      </c>
      <c r="AC18" s="59">
        <v>2</v>
      </c>
      <c r="AD18" s="78">
        <v>0</v>
      </c>
      <c r="AE18" s="84">
        <f t="shared" si="10"/>
        <v>13</v>
      </c>
      <c r="AF18" s="182">
        <f t="shared" si="11"/>
        <v>11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265"/>
      <c r="L20" s="266">
        <f t="shared" si="2"/>
      </c>
      <c r="M20" s="228"/>
      <c r="N20" s="265"/>
      <c r="O20" s="266">
        <f t="shared" si="3"/>
      </c>
      <c r="P20" s="228">
        <f t="shared" si="4"/>
      </c>
      <c r="Q20" s="265">
        <f t="shared" si="5"/>
      </c>
      <c r="R20" s="267">
        <f t="shared" si="6"/>
      </c>
      <c r="S20" s="268">
        <f t="shared" si="7"/>
      </c>
      <c r="T20" s="269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265"/>
      <c r="L21" s="266">
        <f t="shared" si="2"/>
      </c>
      <c r="M21" s="228"/>
      <c r="N21" s="265"/>
      <c r="O21" s="266">
        <f t="shared" si="3"/>
      </c>
      <c r="P21" s="228">
        <f t="shared" si="4"/>
      </c>
      <c r="Q21" s="265">
        <f t="shared" si="5"/>
      </c>
      <c r="R21" s="267">
        <f t="shared" si="6"/>
      </c>
      <c r="S21" s="268">
        <f t="shared" si="7"/>
      </c>
      <c r="T21" s="269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6.94444444444444E-05</v>
      </c>
      <c r="D22" s="75"/>
      <c r="E22" s="59"/>
      <c r="F22" s="195">
        <f t="shared" si="0"/>
      </c>
      <c r="G22" s="75"/>
      <c r="H22" s="59"/>
      <c r="I22" s="195">
        <f t="shared" si="1"/>
      </c>
      <c r="J22" s="75"/>
      <c r="K22" s="265"/>
      <c r="L22" s="266">
        <f t="shared" si="2"/>
      </c>
      <c r="M22" s="228"/>
      <c r="N22" s="265"/>
      <c r="O22" s="266">
        <f t="shared" si="3"/>
      </c>
      <c r="P22" s="228">
        <f t="shared" si="4"/>
        <v>0</v>
      </c>
      <c r="Q22" s="265">
        <f t="shared" si="5"/>
        <v>0</v>
      </c>
      <c r="R22" s="267">
        <f t="shared" si="6"/>
      </c>
      <c r="S22" s="268">
        <f t="shared" si="7"/>
        <v>0</v>
      </c>
      <c r="T22" s="269">
        <f t="shared" si="8"/>
        <v>0</v>
      </c>
      <c r="U22" s="66">
        <f t="shared" si="9"/>
        <v>1</v>
      </c>
      <c r="V22" s="59"/>
      <c r="W22" s="59"/>
      <c r="X22" s="59"/>
      <c r="Y22" s="59"/>
      <c r="Z22" s="59"/>
      <c r="AA22" s="59"/>
      <c r="AB22" s="75"/>
      <c r="AC22" s="59"/>
      <c r="AD22" s="78"/>
      <c r="AE22" s="84">
        <f t="shared" si="10"/>
        <v>0</v>
      </c>
      <c r="AF22" s="182">
        <f t="shared" si="11"/>
        <v>0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44</v>
      </c>
      <c r="E24" s="57">
        <f>SUM(E7:E23)</f>
        <v>28</v>
      </c>
      <c r="F24" s="77">
        <f t="shared" si="0"/>
        <v>63.6</v>
      </c>
      <c r="G24" s="56">
        <f>SUM(G7:G23)</f>
        <v>45</v>
      </c>
      <c r="H24" s="57">
        <f>SUM(H7:H23)</f>
        <v>17</v>
      </c>
      <c r="I24" s="77">
        <f t="shared" si="1"/>
        <v>37.8</v>
      </c>
      <c r="J24" s="56">
        <f>SUM(J7:J23)</f>
        <v>11</v>
      </c>
      <c r="K24" s="276">
        <f>SUM(K7:K23)</f>
        <v>2</v>
      </c>
      <c r="L24" s="277">
        <f t="shared" si="2"/>
        <v>18.2</v>
      </c>
      <c r="M24" s="278">
        <f>SUM(M7:M23)</f>
        <v>22</v>
      </c>
      <c r="N24" s="276">
        <f>SUM(N7:N23)</f>
        <v>17</v>
      </c>
      <c r="O24" s="277">
        <f t="shared" si="3"/>
        <v>77.3</v>
      </c>
      <c r="P24" s="278">
        <f>SUM(P7:P23)</f>
        <v>122</v>
      </c>
      <c r="Q24" s="276">
        <f>SUM(Q7:Q23)</f>
        <v>64</v>
      </c>
      <c r="R24" s="277">
        <f>IF(P24=0,"",Q24/P24*100)</f>
        <v>52.5</v>
      </c>
      <c r="S24" s="240">
        <f>SUM(S7:S23)</f>
        <v>113</v>
      </c>
      <c r="T24" s="279">
        <f>SUM(T7:T23)</f>
        <v>6</v>
      </c>
      <c r="U24" s="55"/>
      <c r="V24" s="56">
        <f aca="true" t="shared" si="12" ref="V24:AF24">SUM(V7:V23)</f>
        <v>23</v>
      </c>
      <c r="W24" s="57">
        <f t="shared" si="12"/>
        <v>18</v>
      </c>
      <c r="X24" s="57">
        <f t="shared" si="12"/>
        <v>37</v>
      </c>
      <c r="Y24" s="57">
        <f t="shared" si="12"/>
        <v>4</v>
      </c>
      <c r="Z24" s="57">
        <f t="shared" si="12"/>
        <v>20</v>
      </c>
      <c r="AA24" s="58">
        <f t="shared" si="12"/>
        <v>18</v>
      </c>
      <c r="AB24" s="56">
        <f t="shared" si="12"/>
        <v>33</v>
      </c>
      <c r="AC24" s="57">
        <f t="shared" si="12"/>
        <v>9</v>
      </c>
      <c r="AD24" s="58">
        <f t="shared" si="12"/>
        <v>25</v>
      </c>
      <c r="AE24" s="55">
        <f t="shared" si="12"/>
        <v>53</v>
      </c>
      <c r="AF24" s="55">
        <f t="shared" si="12"/>
        <v>59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BG24"/>
  <sheetViews>
    <sheetView zoomScalePageLayoutView="0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103</v>
      </c>
      <c r="N1" s="51"/>
      <c r="O1" s="175"/>
      <c r="P1" s="53"/>
      <c r="Q1" s="213"/>
      <c r="R1" s="15"/>
      <c r="S1" s="212" t="s">
        <v>104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18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102</v>
      </c>
      <c r="P2" s="244"/>
      <c r="Q2" s="245"/>
      <c r="R2" s="281">
        <v>39863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265"/>
      <c r="L8" s="266">
        <f t="shared" si="2"/>
      </c>
      <c r="M8" s="228"/>
      <c r="N8" s="265"/>
      <c r="O8" s="266">
        <f t="shared" si="3"/>
      </c>
      <c r="P8" s="228">
        <f t="shared" si="4"/>
      </c>
      <c r="Q8" s="265">
        <f t="shared" si="5"/>
      </c>
      <c r="R8" s="267">
        <f t="shared" si="6"/>
      </c>
      <c r="S8" s="268">
        <f t="shared" si="7"/>
      </c>
      <c r="T8" s="269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0.00856481481481482</v>
      </c>
      <c r="D9" s="86"/>
      <c r="E9" s="59"/>
      <c r="F9" s="195">
        <f t="shared" si="0"/>
      </c>
      <c r="G9" s="75">
        <v>2</v>
      </c>
      <c r="H9" s="59">
        <v>1</v>
      </c>
      <c r="I9" s="195">
        <f t="shared" si="1"/>
        <v>50</v>
      </c>
      <c r="J9" s="75"/>
      <c r="K9" s="265"/>
      <c r="L9" s="266">
        <f t="shared" si="2"/>
      </c>
      <c r="M9" s="228"/>
      <c r="N9" s="265"/>
      <c r="O9" s="266">
        <f t="shared" si="3"/>
      </c>
      <c r="P9" s="228">
        <f t="shared" si="4"/>
        <v>2</v>
      </c>
      <c r="Q9" s="265">
        <f t="shared" si="5"/>
        <v>1</v>
      </c>
      <c r="R9" s="267">
        <f t="shared" si="6"/>
        <v>50</v>
      </c>
      <c r="S9" s="268">
        <f t="shared" si="7"/>
        <v>2</v>
      </c>
      <c r="T9" s="269">
        <f t="shared" si="8"/>
        <v>0</v>
      </c>
      <c r="U9" s="66">
        <f t="shared" si="9"/>
        <v>1</v>
      </c>
      <c r="V9" s="75"/>
      <c r="W9" s="59"/>
      <c r="X9" s="59"/>
      <c r="Y9" s="59"/>
      <c r="Z9" s="111">
        <v>3</v>
      </c>
      <c r="AA9" s="78"/>
      <c r="AB9" s="75">
        <v>1</v>
      </c>
      <c r="AC9" s="59"/>
      <c r="AD9" s="78">
        <v>1</v>
      </c>
      <c r="AE9" s="84">
        <f t="shared" si="10"/>
        <v>1</v>
      </c>
      <c r="AF9" s="182">
        <f t="shared" si="11"/>
        <v>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0.00673611111111111</v>
      </c>
      <c r="D10" s="75"/>
      <c r="E10" s="59"/>
      <c r="F10" s="195">
        <f t="shared" si="0"/>
      </c>
      <c r="G10" s="75">
        <v>4</v>
      </c>
      <c r="H10" s="59">
        <v>3</v>
      </c>
      <c r="I10" s="195">
        <f t="shared" si="1"/>
        <v>75</v>
      </c>
      <c r="J10" s="75">
        <v>1</v>
      </c>
      <c r="K10" s="265">
        <v>1</v>
      </c>
      <c r="L10" s="266">
        <f t="shared" si="2"/>
        <v>100</v>
      </c>
      <c r="M10" s="228"/>
      <c r="N10" s="265"/>
      <c r="O10" s="266">
        <f t="shared" si="3"/>
      </c>
      <c r="P10" s="228">
        <f t="shared" si="4"/>
        <v>5</v>
      </c>
      <c r="Q10" s="265">
        <f t="shared" si="5"/>
        <v>4</v>
      </c>
      <c r="R10" s="267">
        <f t="shared" si="6"/>
        <v>80</v>
      </c>
      <c r="S10" s="268">
        <f t="shared" si="7"/>
        <v>9</v>
      </c>
      <c r="T10" s="269">
        <f t="shared" si="8"/>
        <v>3</v>
      </c>
      <c r="U10" s="66">
        <f t="shared" si="9"/>
        <v>1</v>
      </c>
      <c r="V10" s="59"/>
      <c r="W10" s="85"/>
      <c r="X10" s="59">
        <v>1</v>
      </c>
      <c r="Y10" s="59"/>
      <c r="Z10" s="59">
        <v>1</v>
      </c>
      <c r="AA10" s="78"/>
      <c r="AB10" s="75">
        <v>2</v>
      </c>
      <c r="AC10" s="59"/>
      <c r="AD10" s="78">
        <v>3</v>
      </c>
      <c r="AE10" s="84">
        <f t="shared" si="10"/>
        <v>-3</v>
      </c>
      <c r="AF10" s="182">
        <f t="shared" si="11"/>
        <v>0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0.0173611111111111</v>
      </c>
      <c r="D12" s="86">
        <v>1</v>
      </c>
      <c r="E12" s="59">
        <v>0</v>
      </c>
      <c r="F12" s="195">
        <f t="shared" si="0"/>
        <v>0</v>
      </c>
      <c r="G12" s="75">
        <v>8</v>
      </c>
      <c r="H12" s="59">
        <v>4</v>
      </c>
      <c r="I12" s="195">
        <f t="shared" si="1"/>
        <v>50</v>
      </c>
      <c r="J12" s="75"/>
      <c r="K12" s="265"/>
      <c r="L12" s="266">
        <f t="shared" si="2"/>
      </c>
      <c r="M12" s="228">
        <v>2</v>
      </c>
      <c r="N12" s="265">
        <v>0</v>
      </c>
      <c r="O12" s="266">
        <f t="shared" si="3"/>
        <v>0</v>
      </c>
      <c r="P12" s="228">
        <f t="shared" si="4"/>
        <v>11</v>
      </c>
      <c r="Q12" s="265">
        <f t="shared" si="5"/>
        <v>4</v>
      </c>
      <c r="R12" s="267">
        <f t="shared" si="6"/>
        <v>36.4</v>
      </c>
      <c r="S12" s="268">
        <f t="shared" si="7"/>
        <v>8</v>
      </c>
      <c r="T12" s="269">
        <f t="shared" si="8"/>
        <v>-3</v>
      </c>
      <c r="U12" s="66">
        <f t="shared" si="9"/>
        <v>1</v>
      </c>
      <c r="V12" s="59"/>
      <c r="W12" s="59"/>
      <c r="X12" s="59">
        <v>3</v>
      </c>
      <c r="Y12" s="59"/>
      <c r="Z12" s="59">
        <v>1</v>
      </c>
      <c r="AA12" s="78">
        <v>1</v>
      </c>
      <c r="AB12" s="75">
        <v>3</v>
      </c>
      <c r="AC12" s="59">
        <v>4</v>
      </c>
      <c r="AD12" s="78">
        <v>1</v>
      </c>
      <c r="AE12" s="84">
        <f t="shared" si="10"/>
        <v>-3</v>
      </c>
      <c r="AF12" s="182">
        <f t="shared" si="11"/>
        <v>-6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0.0235532407407407</v>
      </c>
      <c r="D14" s="75">
        <v>2</v>
      </c>
      <c r="E14" s="59">
        <v>2</v>
      </c>
      <c r="F14" s="195">
        <f t="shared" si="0"/>
        <v>100</v>
      </c>
      <c r="G14" s="75">
        <v>6</v>
      </c>
      <c r="H14" s="59">
        <v>3</v>
      </c>
      <c r="I14" s="195">
        <f t="shared" si="1"/>
        <v>50</v>
      </c>
      <c r="J14" s="75">
        <v>9</v>
      </c>
      <c r="K14" s="265">
        <v>5</v>
      </c>
      <c r="L14" s="266">
        <f t="shared" si="2"/>
        <v>55.6</v>
      </c>
      <c r="M14" s="228">
        <v>3</v>
      </c>
      <c r="N14" s="265">
        <v>3</v>
      </c>
      <c r="O14" s="266">
        <f t="shared" si="3"/>
        <v>100</v>
      </c>
      <c r="P14" s="228">
        <f t="shared" si="4"/>
        <v>20</v>
      </c>
      <c r="Q14" s="265">
        <f t="shared" si="5"/>
        <v>13</v>
      </c>
      <c r="R14" s="267">
        <f t="shared" si="6"/>
        <v>65</v>
      </c>
      <c r="S14" s="268">
        <f t="shared" si="7"/>
        <v>28</v>
      </c>
      <c r="T14" s="269">
        <f t="shared" si="8"/>
        <v>6</v>
      </c>
      <c r="U14" s="66">
        <f t="shared" si="9"/>
        <v>1</v>
      </c>
      <c r="V14" s="59"/>
      <c r="W14" s="59"/>
      <c r="X14" s="59">
        <v>3</v>
      </c>
      <c r="Y14" s="59"/>
      <c r="Z14" s="59">
        <v>6</v>
      </c>
      <c r="AA14" s="78">
        <v>7</v>
      </c>
      <c r="AB14" s="75">
        <v>4</v>
      </c>
      <c r="AC14" s="59">
        <v>4</v>
      </c>
      <c r="AD14" s="78">
        <v>4</v>
      </c>
      <c r="AE14" s="84">
        <f t="shared" si="10"/>
        <v>4</v>
      </c>
      <c r="AF14" s="182">
        <f t="shared" si="11"/>
        <v>10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0.0270601851851852</v>
      </c>
      <c r="D15" s="75">
        <v>8</v>
      </c>
      <c r="E15" s="59">
        <v>4</v>
      </c>
      <c r="F15" s="195">
        <f t="shared" si="0"/>
        <v>50</v>
      </c>
      <c r="G15" s="75"/>
      <c r="H15" s="59"/>
      <c r="I15" s="195">
        <f t="shared" si="1"/>
      </c>
      <c r="J15" s="75"/>
      <c r="K15" s="265"/>
      <c r="L15" s="266">
        <f t="shared" si="2"/>
      </c>
      <c r="M15" s="228"/>
      <c r="N15" s="265"/>
      <c r="O15" s="266">
        <f t="shared" si="3"/>
      </c>
      <c r="P15" s="228">
        <f t="shared" si="4"/>
        <v>8</v>
      </c>
      <c r="Q15" s="265">
        <f t="shared" si="5"/>
        <v>4</v>
      </c>
      <c r="R15" s="267">
        <f t="shared" si="6"/>
        <v>50</v>
      </c>
      <c r="S15" s="268">
        <f t="shared" si="7"/>
        <v>8</v>
      </c>
      <c r="T15" s="269">
        <f t="shared" si="8"/>
        <v>0</v>
      </c>
      <c r="U15" s="66">
        <f t="shared" si="9"/>
        <v>1</v>
      </c>
      <c r="V15" s="59">
        <v>3</v>
      </c>
      <c r="W15" s="59">
        <v>2</v>
      </c>
      <c r="X15" s="59">
        <v>6</v>
      </c>
      <c r="Y15" s="59"/>
      <c r="Z15" s="59">
        <v>1</v>
      </c>
      <c r="AA15" s="78"/>
      <c r="AB15" s="75">
        <v>7</v>
      </c>
      <c r="AC15" s="59">
        <v>2</v>
      </c>
      <c r="AD15" s="78">
        <v>2</v>
      </c>
      <c r="AE15" s="84">
        <f t="shared" si="10"/>
        <v>1</v>
      </c>
      <c r="AF15" s="182">
        <f t="shared" si="11"/>
        <v>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6" t="s">
        <v>40</v>
      </c>
      <c r="C16" s="181"/>
      <c r="D16" s="75"/>
      <c r="E16" s="59"/>
      <c r="F16" s="195">
        <f t="shared" si="0"/>
      </c>
      <c r="G16" s="75"/>
      <c r="H16" s="59"/>
      <c r="I16" s="195">
        <f t="shared" si="1"/>
      </c>
      <c r="J16" s="75"/>
      <c r="K16" s="265"/>
      <c r="L16" s="266">
        <f t="shared" si="2"/>
      </c>
      <c r="M16" s="228"/>
      <c r="N16" s="265"/>
      <c r="O16" s="266">
        <f t="shared" si="3"/>
      </c>
      <c r="P16" s="228">
        <f t="shared" si="4"/>
      </c>
      <c r="Q16" s="265">
        <f t="shared" si="5"/>
      </c>
      <c r="R16" s="267">
        <f t="shared" si="6"/>
      </c>
      <c r="S16" s="268">
        <f t="shared" si="7"/>
      </c>
      <c r="T16" s="269">
        <f t="shared" si="8"/>
      </c>
      <c r="U16" s="66">
        <f t="shared" si="9"/>
      </c>
      <c r="V16" s="59"/>
      <c r="W16" s="59"/>
      <c r="X16" s="59"/>
      <c r="Y16" s="59"/>
      <c r="Z16" s="59"/>
      <c r="AA16" s="78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0.019849537037037</v>
      </c>
      <c r="D17" s="75">
        <v>5</v>
      </c>
      <c r="E17" s="59">
        <v>1</v>
      </c>
      <c r="F17" s="195">
        <f t="shared" si="0"/>
        <v>20</v>
      </c>
      <c r="G17" s="75">
        <v>5</v>
      </c>
      <c r="H17" s="59">
        <v>3</v>
      </c>
      <c r="I17" s="195">
        <f t="shared" si="1"/>
        <v>60</v>
      </c>
      <c r="J17" s="75"/>
      <c r="K17" s="265"/>
      <c r="L17" s="266">
        <f t="shared" si="2"/>
      </c>
      <c r="M17" s="228">
        <v>4</v>
      </c>
      <c r="N17" s="265">
        <v>4</v>
      </c>
      <c r="O17" s="266">
        <f t="shared" si="3"/>
        <v>100</v>
      </c>
      <c r="P17" s="228">
        <f t="shared" si="4"/>
        <v>14</v>
      </c>
      <c r="Q17" s="265">
        <f t="shared" si="5"/>
        <v>8</v>
      </c>
      <c r="R17" s="267">
        <f t="shared" si="6"/>
        <v>57.1</v>
      </c>
      <c r="S17" s="268">
        <f t="shared" si="7"/>
        <v>12</v>
      </c>
      <c r="T17" s="269">
        <f t="shared" si="8"/>
        <v>2</v>
      </c>
      <c r="U17" s="66">
        <f t="shared" si="9"/>
        <v>1</v>
      </c>
      <c r="V17" s="59">
        <v>7</v>
      </c>
      <c r="W17" s="59">
        <v>3</v>
      </c>
      <c r="X17" s="59">
        <v>2</v>
      </c>
      <c r="Y17" s="59">
        <v>1</v>
      </c>
      <c r="Z17" s="59"/>
      <c r="AA17" s="78">
        <v>3</v>
      </c>
      <c r="AB17" s="75">
        <v>10</v>
      </c>
      <c r="AC17" s="59">
        <v>2</v>
      </c>
      <c r="AD17" s="78">
        <v>3</v>
      </c>
      <c r="AE17" s="84">
        <f t="shared" si="10"/>
        <v>1</v>
      </c>
      <c r="AF17" s="182">
        <f t="shared" si="11"/>
        <v>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0.0221643518518519</v>
      </c>
      <c r="D18" s="75">
        <v>10</v>
      </c>
      <c r="E18" s="59">
        <v>3</v>
      </c>
      <c r="F18" s="195">
        <f t="shared" si="0"/>
        <v>30</v>
      </c>
      <c r="G18" s="75">
        <v>10</v>
      </c>
      <c r="H18" s="59">
        <v>1</v>
      </c>
      <c r="I18" s="195">
        <f t="shared" si="1"/>
        <v>10</v>
      </c>
      <c r="J18" s="75">
        <v>2</v>
      </c>
      <c r="K18" s="265">
        <v>0</v>
      </c>
      <c r="L18" s="266">
        <f t="shared" si="2"/>
        <v>0</v>
      </c>
      <c r="M18" s="228">
        <v>3</v>
      </c>
      <c r="N18" s="265">
        <v>3</v>
      </c>
      <c r="O18" s="266">
        <f t="shared" si="3"/>
        <v>100</v>
      </c>
      <c r="P18" s="228">
        <f t="shared" si="4"/>
        <v>25</v>
      </c>
      <c r="Q18" s="265">
        <f t="shared" si="5"/>
        <v>7</v>
      </c>
      <c r="R18" s="267">
        <f t="shared" si="6"/>
        <v>28</v>
      </c>
      <c r="S18" s="268">
        <f t="shared" si="7"/>
        <v>11</v>
      </c>
      <c r="T18" s="269">
        <f t="shared" si="8"/>
        <v>-11</v>
      </c>
      <c r="U18" s="66">
        <f t="shared" si="9"/>
        <v>1</v>
      </c>
      <c r="V18" s="59">
        <v>6</v>
      </c>
      <c r="W18" s="59">
        <v>4</v>
      </c>
      <c r="X18" s="59">
        <v>3</v>
      </c>
      <c r="Y18" s="59"/>
      <c r="Z18" s="59">
        <v>1</v>
      </c>
      <c r="AA18" s="78">
        <v>2</v>
      </c>
      <c r="AB18" s="75">
        <v>9</v>
      </c>
      <c r="AC18" s="59">
        <v>6</v>
      </c>
      <c r="AD18" s="78">
        <v>4</v>
      </c>
      <c r="AE18" s="84">
        <f t="shared" si="10"/>
        <v>-3</v>
      </c>
      <c r="AF18" s="182">
        <f t="shared" si="11"/>
        <v>-14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0.00827546296296296</v>
      </c>
      <c r="D20" s="75">
        <v>1</v>
      </c>
      <c r="E20" s="59">
        <v>0</v>
      </c>
      <c r="F20" s="195">
        <f t="shared" si="0"/>
        <v>0</v>
      </c>
      <c r="G20" s="75">
        <v>5</v>
      </c>
      <c r="H20" s="59">
        <v>1</v>
      </c>
      <c r="I20" s="195">
        <f t="shared" si="1"/>
        <v>20</v>
      </c>
      <c r="J20" s="75">
        <v>1</v>
      </c>
      <c r="K20" s="265">
        <v>0</v>
      </c>
      <c r="L20" s="266">
        <f t="shared" si="2"/>
        <v>0</v>
      </c>
      <c r="M20" s="228">
        <v>2</v>
      </c>
      <c r="N20" s="265">
        <v>2</v>
      </c>
      <c r="O20" s="266">
        <f t="shared" si="3"/>
        <v>100</v>
      </c>
      <c r="P20" s="228">
        <f t="shared" si="4"/>
        <v>9</v>
      </c>
      <c r="Q20" s="265">
        <f t="shared" si="5"/>
        <v>3</v>
      </c>
      <c r="R20" s="267">
        <f t="shared" si="6"/>
        <v>33.3</v>
      </c>
      <c r="S20" s="268">
        <f t="shared" si="7"/>
        <v>4</v>
      </c>
      <c r="T20" s="269">
        <f t="shared" si="8"/>
        <v>-3</v>
      </c>
      <c r="U20" s="66">
        <f t="shared" si="9"/>
        <v>1</v>
      </c>
      <c r="V20" s="59">
        <v>1</v>
      </c>
      <c r="W20" s="59">
        <v>2</v>
      </c>
      <c r="X20" s="59">
        <v>1</v>
      </c>
      <c r="Y20" s="59"/>
      <c r="Z20" s="59"/>
      <c r="AA20" s="78">
        <v>1</v>
      </c>
      <c r="AB20" s="75">
        <v>6</v>
      </c>
      <c r="AC20" s="59"/>
      <c r="AD20" s="78">
        <v>2</v>
      </c>
      <c r="AE20" s="84">
        <f t="shared" si="10"/>
        <v>-3</v>
      </c>
      <c r="AF20" s="182">
        <f t="shared" si="11"/>
        <v>-6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0.00532407407407407</v>
      </c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265"/>
      <c r="L21" s="266">
        <f t="shared" si="2"/>
      </c>
      <c r="M21" s="228">
        <v>2</v>
      </c>
      <c r="N21" s="265">
        <v>1</v>
      </c>
      <c r="O21" s="266">
        <f t="shared" si="3"/>
        <v>50</v>
      </c>
      <c r="P21" s="228">
        <f t="shared" si="4"/>
        <v>2</v>
      </c>
      <c r="Q21" s="265">
        <f t="shared" si="5"/>
        <v>1</v>
      </c>
      <c r="R21" s="267">
        <f t="shared" si="6"/>
        <v>50</v>
      </c>
      <c r="S21" s="268">
        <f t="shared" si="7"/>
        <v>1</v>
      </c>
      <c r="T21" s="269">
        <f t="shared" si="8"/>
        <v>0</v>
      </c>
      <c r="U21" s="66">
        <f t="shared" si="9"/>
        <v>1</v>
      </c>
      <c r="V21" s="59"/>
      <c r="W21" s="59"/>
      <c r="X21" s="59">
        <v>5</v>
      </c>
      <c r="Y21" s="59"/>
      <c r="Z21" s="59">
        <v>3</v>
      </c>
      <c r="AA21" s="78">
        <v>3</v>
      </c>
      <c r="AB21" s="75"/>
      <c r="AC21" s="59"/>
      <c r="AD21" s="78">
        <v>0</v>
      </c>
      <c r="AE21" s="84">
        <f t="shared" si="10"/>
        <v>11</v>
      </c>
      <c r="AF21" s="182">
        <f t="shared" si="11"/>
        <v>11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hidden="1" thickBot="1">
      <c r="A22" s="104">
        <v>18</v>
      </c>
      <c r="B22" s="173" t="s">
        <v>43</v>
      </c>
      <c r="C22" s="181"/>
      <c r="D22" s="75"/>
      <c r="E22" s="59"/>
      <c r="F22" s="195">
        <f t="shared" si="0"/>
      </c>
      <c r="G22" s="75"/>
      <c r="H22" s="59"/>
      <c r="I22" s="195">
        <f t="shared" si="1"/>
      </c>
      <c r="J22" s="75"/>
      <c r="K22" s="265"/>
      <c r="L22" s="266">
        <f t="shared" si="2"/>
      </c>
      <c r="M22" s="228"/>
      <c r="N22" s="265"/>
      <c r="O22" s="266">
        <f t="shared" si="3"/>
      </c>
      <c r="P22" s="228">
        <f t="shared" si="4"/>
      </c>
      <c r="Q22" s="265">
        <f t="shared" si="5"/>
      </c>
      <c r="R22" s="267">
        <f t="shared" si="6"/>
      </c>
      <c r="S22" s="268">
        <f t="shared" si="7"/>
      </c>
      <c r="T22" s="269">
        <f t="shared" si="8"/>
      </c>
      <c r="U22" s="66">
        <f t="shared" si="9"/>
      </c>
      <c r="V22" s="59"/>
      <c r="W22" s="59"/>
      <c r="X22" s="59"/>
      <c r="Y22" s="59"/>
      <c r="Z22" s="59"/>
      <c r="AA22" s="59"/>
      <c r="AB22" s="75"/>
      <c r="AC22" s="59"/>
      <c r="AD22" s="78"/>
      <c r="AE22" s="84">
        <f t="shared" si="10"/>
      </c>
      <c r="AF22" s="182">
        <f t="shared" si="11"/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27</v>
      </c>
      <c r="E24" s="57">
        <f>SUM(E7:E23)</f>
        <v>10</v>
      </c>
      <c r="F24" s="77">
        <f t="shared" si="0"/>
        <v>37</v>
      </c>
      <c r="G24" s="56">
        <f>SUM(G7:G23)</f>
        <v>40</v>
      </c>
      <c r="H24" s="57">
        <f>SUM(H7:H23)</f>
        <v>16</v>
      </c>
      <c r="I24" s="77">
        <f t="shared" si="1"/>
        <v>40</v>
      </c>
      <c r="J24" s="56">
        <f>SUM(J7:J23)</f>
        <v>13</v>
      </c>
      <c r="K24" s="276">
        <f>SUM(K7:K23)</f>
        <v>6</v>
      </c>
      <c r="L24" s="277">
        <f t="shared" si="2"/>
        <v>46.2</v>
      </c>
      <c r="M24" s="278">
        <f>SUM(M7:M23)</f>
        <v>16</v>
      </c>
      <c r="N24" s="276">
        <f>SUM(N7:N23)</f>
        <v>13</v>
      </c>
      <c r="O24" s="277">
        <f t="shared" si="3"/>
        <v>81.3</v>
      </c>
      <c r="P24" s="278">
        <f>SUM(P7:P23)</f>
        <v>96</v>
      </c>
      <c r="Q24" s="276">
        <f>SUM(Q7:Q23)</f>
        <v>45</v>
      </c>
      <c r="R24" s="277">
        <f>IF(P24=0,"",Q24/P24*100)</f>
        <v>46.9</v>
      </c>
      <c r="S24" s="240">
        <f>SUM(S7:S23)</f>
        <v>83</v>
      </c>
      <c r="T24" s="279">
        <f>SUM(T7:T23)</f>
        <v>-6</v>
      </c>
      <c r="U24" s="55"/>
      <c r="V24" s="56">
        <f aca="true" t="shared" si="12" ref="V24:AF24">SUM(V7:V23)</f>
        <v>17</v>
      </c>
      <c r="W24" s="57">
        <f t="shared" si="12"/>
        <v>11</v>
      </c>
      <c r="X24" s="57">
        <f t="shared" si="12"/>
        <v>24</v>
      </c>
      <c r="Y24" s="57">
        <f t="shared" si="12"/>
        <v>1</v>
      </c>
      <c r="Z24" s="57">
        <f t="shared" si="12"/>
        <v>16</v>
      </c>
      <c r="AA24" s="58">
        <f t="shared" si="12"/>
        <v>17</v>
      </c>
      <c r="AB24" s="56">
        <f t="shared" si="12"/>
        <v>42</v>
      </c>
      <c r="AC24" s="57">
        <f t="shared" si="12"/>
        <v>18</v>
      </c>
      <c r="AD24" s="58">
        <f t="shared" si="12"/>
        <v>20</v>
      </c>
      <c r="AE24" s="55">
        <f t="shared" si="12"/>
        <v>6</v>
      </c>
      <c r="AF24" s="55">
        <f t="shared" si="12"/>
        <v>0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BG24"/>
  <sheetViews>
    <sheetView zoomScalePageLayoutView="0" workbookViewId="0" topLeftCell="A1">
      <selection activeCell="AD17" sqref="AD17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105</v>
      </c>
      <c r="N1" s="51"/>
      <c r="O1" s="175"/>
      <c r="P1" s="53"/>
      <c r="Q1" s="213"/>
      <c r="R1" s="15"/>
      <c r="S1" s="212" t="s">
        <v>106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19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62</v>
      </c>
      <c r="P2" s="244"/>
      <c r="Q2" s="245"/>
      <c r="R2" s="281">
        <v>39884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0.00740740740740741</v>
      </c>
      <c r="D8" s="75">
        <v>2</v>
      </c>
      <c r="E8" s="59">
        <v>1</v>
      </c>
      <c r="F8" s="195">
        <f t="shared" si="0"/>
        <v>50</v>
      </c>
      <c r="G8" s="75">
        <v>1</v>
      </c>
      <c r="H8" s="59">
        <v>1</v>
      </c>
      <c r="I8" s="195">
        <f t="shared" si="1"/>
        <v>100</v>
      </c>
      <c r="J8" s="75"/>
      <c r="K8" s="265"/>
      <c r="L8" s="266">
        <f t="shared" si="2"/>
      </c>
      <c r="M8" s="228">
        <v>2</v>
      </c>
      <c r="N8" s="265">
        <v>2</v>
      </c>
      <c r="O8" s="266">
        <f t="shared" si="3"/>
        <v>100</v>
      </c>
      <c r="P8" s="228">
        <f t="shared" si="4"/>
        <v>5</v>
      </c>
      <c r="Q8" s="265">
        <f t="shared" si="5"/>
        <v>4</v>
      </c>
      <c r="R8" s="267">
        <f t="shared" si="6"/>
        <v>80</v>
      </c>
      <c r="S8" s="268">
        <f t="shared" si="7"/>
        <v>6</v>
      </c>
      <c r="T8" s="269">
        <f t="shared" si="8"/>
        <v>3</v>
      </c>
      <c r="U8" s="66">
        <f t="shared" si="9"/>
        <v>1</v>
      </c>
      <c r="V8" s="75">
        <v>1</v>
      </c>
      <c r="W8" s="59">
        <v>1</v>
      </c>
      <c r="X8" s="59">
        <v>1</v>
      </c>
      <c r="Y8" s="59"/>
      <c r="Z8" s="111"/>
      <c r="AA8" s="78">
        <v>1</v>
      </c>
      <c r="AB8" s="75">
        <v>4</v>
      </c>
      <c r="AC8" s="59"/>
      <c r="AD8" s="78"/>
      <c r="AE8" s="84">
        <f t="shared" si="10"/>
        <v>0</v>
      </c>
      <c r="AF8" s="182">
        <f t="shared" si="11"/>
        <v>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0.0146412037037037</v>
      </c>
      <c r="D9" s="86">
        <v>1</v>
      </c>
      <c r="E9" s="59">
        <v>1</v>
      </c>
      <c r="F9" s="195">
        <f t="shared" si="0"/>
        <v>100</v>
      </c>
      <c r="G9" s="75">
        <v>2</v>
      </c>
      <c r="H9" s="59">
        <v>0</v>
      </c>
      <c r="I9" s="195">
        <f t="shared" si="1"/>
        <v>0</v>
      </c>
      <c r="J9" s="75">
        <v>1</v>
      </c>
      <c r="K9" s="265">
        <v>0</v>
      </c>
      <c r="L9" s="266">
        <f t="shared" si="2"/>
        <v>0</v>
      </c>
      <c r="M9" s="228"/>
      <c r="N9" s="265"/>
      <c r="O9" s="266">
        <f t="shared" si="3"/>
      </c>
      <c r="P9" s="228">
        <f t="shared" si="4"/>
        <v>4</v>
      </c>
      <c r="Q9" s="265">
        <f t="shared" si="5"/>
        <v>1</v>
      </c>
      <c r="R9" s="267">
        <f t="shared" si="6"/>
        <v>25</v>
      </c>
      <c r="S9" s="268">
        <f t="shared" si="7"/>
        <v>2</v>
      </c>
      <c r="T9" s="269">
        <f t="shared" si="8"/>
        <v>-2</v>
      </c>
      <c r="U9" s="66">
        <f t="shared" si="9"/>
        <v>1</v>
      </c>
      <c r="V9" s="75">
        <v>1</v>
      </c>
      <c r="W9" s="59"/>
      <c r="X9" s="59">
        <v>6</v>
      </c>
      <c r="Y9" s="59"/>
      <c r="Z9" s="111">
        <v>6</v>
      </c>
      <c r="AA9" s="78">
        <v>2</v>
      </c>
      <c r="AB9" s="75">
        <v>3</v>
      </c>
      <c r="AC9" s="59">
        <v>2</v>
      </c>
      <c r="AD9" s="78">
        <v>2</v>
      </c>
      <c r="AE9" s="84">
        <f t="shared" si="10"/>
        <v>8</v>
      </c>
      <c r="AF9" s="182">
        <f t="shared" si="11"/>
        <v>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265"/>
      <c r="L10" s="266">
        <f t="shared" si="2"/>
      </c>
      <c r="M10" s="228"/>
      <c r="N10" s="265"/>
      <c r="O10" s="266">
        <f t="shared" si="3"/>
      </c>
      <c r="P10" s="228">
        <f t="shared" si="4"/>
      </c>
      <c r="Q10" s="265">
        <f t="shared" si="5"/>
      </c>
      <c r="R10" s="267">
        <f t="shared" si="6"/>
      </c>
      <c r="S10" s="268">
        <f t="shared" si="7"/>
      </c>
      <c r="T10" s="269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0.0167824074074074</v>
      </c>
      <c r="D12" s="86">
        <v>1</v>
      </c>
      <c r="E12" s="59">
        <v>1</v>
      </c>
      <c r="F12" s="195">
        <f t="shared" si="0"/>
        <v>100</v>
      </c>
      <c r="G12" s="75">
        <v>7</v>
      </c>
      <c r="H12" s="59">
        <v>5</v>
      </c>
      <c r="I12" s="195">
        <f t="shared" si="1"/>
        <v>71.4</v>
      </c>
      <c r="J12" s="75"/>
      <c r="K12" s="265"/>
      <c r="L12" s="266">
        <f t="shared" si="2"/>
      </c>
      <c r="M12" s="228"/>
      <c r="N12" s="265"/>
      <c r="O12" s="266">
        <f t="shared" si="3"/>
      </c>
      <c r="P12" s="228">
        <f t="shared" si="4"/>
        <v>8</v>
      </c>
      <c r="Q12" s="265">
        <f t="shared" si="5"/>
        <v>6</v>
      </c>
      <c r="R12" s="267">
        <f t="shared" si="6"/>
        <v>75</v>
      </c>
      <c r="S12" s="268">
        <f t="shared" si="7"/>
        <v>12</v>
      </c>
      <c r="T12" s="269">
        <f t="shared" si="8"/>
        <v>4</v>
      </c>
      <c r="U12" s="66">
        <f t="shared" si="9"/>
        <v>1</v>
      </c>
      <c r="V12" s="59">
        <v>1</v>
      </c>
      <c r="W12" s="59"/>
      <c r="X12" s="59">
        <v>3</v>
      </c>
      <c r="Y12" s="59"/>
      <c r="Z12" s="59"/>
      <c r="AA12" s="78"/>
      <c r="AB12" s="75">
        <v>6</v>
      </c>
      <c r="AC12" s="59">
        <v>5</v>
      </c>
      <c r="AD12" s="78">
        <v>5</v>
      </c>
      <c r="AE12" s="84">
        <f t="shared" si="10"/>
        <v>-12</v>
      </c>
      <c r="AF12" s="182">
        <f t="shared" si="11"/>
        <v>-8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0.0197337962962963</v>
      </c>
      <c r="D14" s="75">
        <v>4</v>
      </c>
      <c r="E14" s="59">
        <v>1</v>
      </c>
      <c r="F14" s="195">
        <f t="shared" si="0"/>
        <v>25</v>
      </c>
      <c r="G14" s="75">
        <v>4</v>
      </c>
      <c r="H14" s="59">
        <v>0</v>
      </c>
      <c r="I14" s="195">
        <f t="shared" si="1"/>
        <v>0</v>
      </c>
      <c r="J14" s="75">
        <v>8</v>
      </c>
      <c r="K14" s="265">
        <v>4</v>
      </c>
      <c r="L14" s="266">
        <f t="shared" si="2"/>
        <v>50</v>
      </c>
      <c r="M14" s="228">
        <v>6</v>
      </c>
      <c r="N14" s="265">
        <v>5</v>
      </c>
      <c r="O14" s="266">
        <f t="shared" si="3"/>
        <v>83.3</v>
      </c>
      <c r="P14" s="228">
        <f t="shared" si="4"/>
        <v>22</v>
      </c>
      <c r="Q14" s="265">
        <f t="shared" si="5"/>
        <v>10</v>
      </c>
      <c r="R14" s="267">
        <f t="shared" si="6"/>
        <v>45.5</v>
      </c>
      <c r="S14" s="268">
        <f t="shared" si="7"/>
        <v>19</v>
      </c>
      <c r="T14" s="269">
        <f t="shared" si="8"/>
        <v>-2</v>
      </c>
      <c r="U14" s="66">
        <f t="shared" si="9"/>
        <v>1</v>
      </c>
      <c r="V14" s="59">
        <v>2</v>
      </c>
      <c r="W14" s="59"/>
      <c r="X14" s="59">
        <v>3</v>
      </c>
      <c r="Y14" s="59"/>
      <c r="Z14" s="59">
        <v>5</v>
      </c>
      <c r="AA14" s="78">
        <v>5</v>
      </c>
      <c r="AB14" s="75">
        <v>4</v>
      </c>
      <c r="AC14" s="59">
        <v>4</v>
      </c>
      <c r="AD14" s="78">
        <v>4</v>
      </c>
      <c r="AE14" s="84">
        <f t="shared" si="10"/>
        <v>3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0.021875</v>
      </c>
      <c r="D15" s="75">
        <v>4</v>
      </c>
      <c r="E15" s="59">
        <v>1</v>
      </c>
      <c r="F15" s="195">
        <f t="shared" si="0"/>
        <v>25</v>
      </c>
      <c r="G15" s="75">
        <v>3</v>
      </c>
      <c r="H15" s="59">
        <v>1</v>
      </c>
      <c r="I15" s="195">
        <f t="shared" si="1"/>
        <v>33.3</v>
      </c>
      <c r="J15" s="75">
        <v>1</v>
      </c>
      <c r="K15" s="265">
        <v>1</v>
      </c>
      <c r="L15" s="266">
        <f t="shared" si="2"/>
        <v>100</v>
      </c>
      <c r="M15" s="228"/>
      <c r="N15" s="265"/>
      <c r="O15" s="266">
        <f t="shared" si="3"/>
      </c>
      <c r="P15" s="228">
        <f t="shared" si="4"/>
        <v>8</v>
      </c>
      <c r="Q15" s="265">
        <f t="shared" si="5"/>
        <v>3</v>
      </c>
      <c r="R15" s="267">
        <f t="shared" si="6"/>
        <v>37.5</v>
      </c>
      <c r="S15" s="268">
        <f t="shared" si="7"/>
        <v>7</v>
      </c>
      <c r="T15" s="269">
        <f t="shared" si="8"/>
        <v>-2</v>
      </c>
      <c r="U15" s="66">
        <f t="shared" si="9"/>
        <v>1</v>
      </c>
      <c r="V15" s="59">
        <v>6</v>
      </c>
      <c r="W15" s="59">
        <v>3</v>
      </c>
      <c r="X15" s="59">
        <v>2</v>
      </c>
      <c r="Y15" s="59">
        <v>4</v>
      </c>
      <c r="Z15" s="59">
        <v>1</v>
      </c>
      <c r="AA15" s="78">
        <v>1</v>
      </c>
      <c r="AB15" s="75">
        <v>3</v>
      </c>
      <c r="AC15" s="59"/>
      <c r="AD15" s="78">
        <v>2</v>
      </c>
      <c r="AE15" s="84">
        <f t="shared" si="10"/>
        <v>12</v>
      </c>
      <c r="AF15" s="182">
        <f t="shared" si="11"/>
        <v>10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0.0168981481481481</v>
      </c>
      <c r="D16" s="75">
        <v>7</v>
      </c>
      <c r="E16" s="59">
        <v>5</v>
      </c>
      <c r="F16" s="195">
        <f t="shared" si="0"/>
        <v>71.4</v>
      </c>
      <c r="G16" s="75"/>
      <c r="H16" s="59"/>
      <c r="I16" s="195">
        <f t="shared" si="1"/>
      </c>
      <c r="J16" s="75"/>
      <c r="K16" s="265"/>
      <c r="L16" s="266">
        <f t="shared" si="2"/>
      </c>
      <c r="M16" s="228">
        <v>4</v>
      </c>
      <c r="N16" s="265">
        <v>2</v>
      </c>
      <c r="O16" s="266">
        <f t="shared" si="3"/>
        <v>50</v>
      </c>
      <c r="P16" s="228">
        <f t="shared" si="4"/>
        <v>11</v>
      </c>
      <c r="Q16" s="265">
        <f t="shared" si="5"/>
        <v>7</v>
      </c>
      <c r="R16" s="267">
        <f t="shared" si="6"/>
        <v>63.6</v>
      </c>
      <c r="S16" s="268">
        <f t="shared" si="7"/>
        <v>12</v>
      </c>
      <c r="T16" s="269">
        <f t="shared" si="8"/>
        <v>3</v>
      </c>
      <c r="U16" s="66">
        <f t="shared" si="9"/>
        <v>1</v>
      </c>
      <c r="V16" s="59">
        <v>7</v>
      </c>
      <c r="W16" s="59">
        <v>3</v>
      </c>
      <c r="X16" s="59">
        <v>2</v>
      </c>
      <c r="Y16" s="59"/>
      <c r="Z16" s="59">
        <v>1</v>
      </c>
      <c r="AA16" s="78">
        <v>3</v>
      </c>
      <c r="AB16" s="75">
        <v>3</v>
      </c>
      <c r="AC16" s="59">
        <v>1</v>
      </c>
      <c r="AD16" s="78">
        <v>4</v>
      </c>
      <c r="AE16" s="84">
        <f t="shared" si="10"/>
        <v>8</v>
      </c>
      <c r="AF16" s="182">
        <f t="shared" si="11"/>
        <v>11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0.009375</v>
      </c>
      <c r="D17" s="75">
        <v>4</v>
      </c>
      <c r="E17" s="59">
        <v>2</v>
      </c>
      <c r="F17" s="195">
        <f t="shared" si="0"/>
        <v>50</v>
      </c>
      <c r="G17" s="75">
        <v>3</v>
      </c>
      <c r="H17" s="59">
        <v>0</v>
      </c>
      <c r="I17" s="195">
        <f t="shared" si="1"/>
        <v>0</v>
      </c>
      <c r="J17" s="75"/>
      <c r="K17" s="265"/>
      <c r="L17" s="266">
        <f t="shared" si="2"/>
      </c>
      <c r="M17" s="228">
        <v>2</v>
      </c>
      <c r="N17" s="265">
        <v>0</v>
      </c>
      <c r="O17" s="266">
        <f t="shared" si="3"/>
        <v>0</v>
      </c>
      <c r="P17" s="228">
        <f t="shared" si="4"/>
        <v>9</v>
      </c>
      <c r="Q17" s="265">
        <f t="shared" si="5"/>
        <v>2</v>
      </c>
      <c r="R17" s="267">
        <f t="shared" si="6"/>
        <v>22.2</v>
      </c>
      <c r="S17" s="268">
        <f t="shared" si="7"/>
        <v>4</v>
      </c>
      <c r="T17" s="269">
        <f t="shared" si="8"/>
        <v>-5</v>
      </c>
      <c r="U17" s="66">
        <f t="shared" si="9"/>
        <v>1</v>
      </c>
      <c r="V17" s="59">
        <v>4</v>
      </c>
      <c r="W17" s="59"/>
      <c r="X17" s="59">
        <v>2</v>
      </c>
      <c r="Y17" s="59"/>
      <c r="Z17" s="59">
        <v>1</v>
      </c>
      <c r="AA17" s="78">
        <v>1</v>
      </c>
      <c r="AB17" s="75">
        <v>6</v>
      </c>
      <c r="AC17" s="59">
        <v>1</v>
      </c>
      <c r="AD17" s="78">
        <v>1</v>
      </c>
      <c r="AE17" s="84">
        <f t="shared" si="10"/>
        <v>0</v>
      </c>
      <c r="AF17" s="182">
        <f t="shared" si="11"/>
        <v>-5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0.0177083333333333</v>
      </c>
      <c r="D18" s="75">
        <v>7</v>
      </c>
      <c r="E18" s="59">
        <v>4</v>
      </c>
      <c r="F18" s="195">
        <f t="shared" si="0"/>
        <v>57.1</v>
      </c>
      <c r="G18" s="75">
        <v>8</v>
      </c>
      <c r="H18" s="59">
        <v>1</v>
      </c>
      <c r="I18" s="195">
        <f t="shared" si="1"/>
        <v>12.5</v>
      </c>
      <c r="J18" s="75">
        <v>5</v>
      </c>
      <c r="K18" s="265">
        <v>2</v>
      </c>
      <c r="L18" s="266">
        <f t="shared" si="2"/>
        <v>40</v>
      </c>
      <c r="M18" s="228">
        <v>8</v>
      </c>
      <c r="N18" s="265">
        <v>7</v>
      </c>
      <c r="O18" s="266">
        <f t="shared" si="3"/>
        <v>87.5</v>
      </c>
      <c r="P18" s="228">
        <f t="shared" si="4"/>
        <v>28</v>
      </c>
      <c r="Q18" s="265">
        <f t="shared" si="5"/>
        <v>14</v>
      </c>
      <c r="R18" s="267">
        <f t="shared" si="6"/>
        <v>50</v>
      </c>
      <c r="S18" s="268">
        <f t="shared" si="7"/>
        <v>23</v>
      </c>
      <c r="T18" s="269">
        <f t="shared" si="8"/>
        <v>0</v>
      </c>
      <c r="U18" s="66">
        <f t="shared" si="9"/>
        <v>1</v>
      </c>
      <c r="V18" s="59">
        <v>3</v>
      </c>
      <c r="W18" s="59">
        <v>1</v>
      </c>
      <c r="X18" s="59">
        <v>2</v>
      </c>
      <c r="Y18" s="59">
        <v>4</v>
      </c>
      <c r="Z18" s="59">
        <v>1</v>
      </c>
      <c r="AA18" s="78">
        <v>6</v>
      </c>
      <c r="AB18" s="75">
        <v>2</v>
      </c>
      <c r="AC18" s="59">
        <v>4</v>
      </c>
      <c r="AD18" s="78"/>
      <c r="AE18" s="84">
        <f t="shared" si="10"/>
        <v>11</v>
      </c>
      <c r="AF18" s="182">
        <f t="shared" si="11"/>
        <v>11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265"/>
      <c r="L20" s="266">
        <f t="shared" si="2"/>
      </c>
      <c r="M20" s="228"/>
      <c r="N20" s="265"/>
      <c r="O20" s="266">
        <f t="shared" si="3"/>
      </c>
      <c r="P20" s="228">
        <f t="shared" si="4"/>
      </c>
      <c r="Q20" s="265">
        <f t="shared" si="5"/>
      </c>
      <c r="R20" s="267">
        <f t="shared" si="6"/>
      </c>
      <c r="S20" s="268">
        <f t="shared" si="7"/>
      </c>
      <c r="T20" s="269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265"/>
      <c r="L21" s="266">
        <f t="shared" si="2"/>
      </c>
      <c r="M21" s="228"/>
      <c r="N21" s="265"/>
      <c r="O21" s="266">
        <f t="shared" si="3"/>
      </c>
      <c r="P21" s="228">
        <f t="shared" si="4"/>
      </c>
      <c r="Q21" s="265">
        <f t="shared" si="5"/>
      </c>
      <c r="R21" s="267">
        <f t="shared" si="6"/>
      </c>
      <c r="S21" s="268">
        <f t="shared" si="7"/>
      </c>
      <c r="T21" s="269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0.0144675925925926</v>
      </c>
      <c r="D22" s="75"/>
      <c r="E22" s="59"/>
      <c r="F22" s="195">
        <f t="shared" si="0"/>
      </c>
      <c r="G22" s="75">
        <v>3</v>
      </c>
      <c r="H22" s="59">
        <v>1</v>
      </c>
      <c r="I22" s="195">
        <f t="shared" si="1"/>
        <v>33.3</v>
      </c>
      <c r="J22" s="75">
        <v>2</v>
      </c>
      <c r="K22" s="265">
        <v>0</v>
      </c>
      <c r="L22" s="266">
        <f t="shared" si="2"/>
        <v>0</v>
      </c>
      <c r="M22" s="228">
        <v>2</v>
      </c>
      <c r="N22" s="265">
        <v>2</v>
      </c>
      <c r="O22" s="266">
        <f t="shared" si="3"/>
        <v>100</v>
      </c>
      <c r="P22" s="228">
        <f t="shared" si="4"/>
        <v>7</v>
      </c>
      <c r="Q22" s="265">
        <f t="shared" si="5"/>
        <v>3</v>
      </c>
      <c r="R22" s="267">
        <f t="shared" si="6"/>
        <v>42.9</v>
      </c>
      <c r="S22" s="268">
        <f t="shared" si="7"/>
        <v>4</v>
      </c>
      <c r="T22" s="269">
        <f t="shared" si="8"/>
        <v>-1</v>
      </c>
      <c r="U22" s="66">
        <f t="shared" si="9"/>
        <v>1</v>
      </c>
      <c r="V22" s="59">
        <v>2</v>
      </c>
      <c r="W22" s="59"/>
      <c r="X22" s="59">
        <v>2</v>
      </c>
      <c r="Y22" s="59"/>
      <c r="Z22" s="59">
        <v>3</v>
      </c>
      <c r="AA22" s="59">
        <v>1</v>
      </c>
      <c r="AB22" s="75">
        <v>4</v>
      </c>
      <c r="AC22" s="59"/>
      <c r="AD22" s="78"/>
      <c r="AE22" s="84">
        <f t="shared" si="10"/>
        <v>4</v>
      </c>
      <c r="AF22" s="182">
        <f t="shared" si="11"/>
        <v>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30</v>
      </c>
      <c r="E24" s="57">
        <f>SUM(E7:E23)</f>
        <v>16</v>
      </c>
      <c r="F24" s="77">
        <f t="shared" si="0"/>
        <v>53.3</v>
      </c>
      <c r="G24" s="56">
        <f>SUM(G7:G23)</f>
        <v>31</v>
      </c>
      <c r="H24" s="57">
        <f>SUM(H7:H23)</f>
        <v>9</v>
      </c>
      <c r="I24" s="77">
        <f t="shared" si="1"/>
        <v>29</v>
      </c>
      <c r="J24" s="56">
        <f>SUM(J7:J23)</f>
        <v>17</v>
      </c>
      <c r="K24" s="276">
        <f>SUM(K7:K23)</f>
        <v>7</v>
      </c>
      <c r="L24" s="277">
        <f t="shared" si="2"/>
        <v>41.2</v>
      </c>
      <c r="M24" s="278">
        <f>SUM(M7:M23)</f>
        <v>24</v>
      </c>
      <c r="N24" s="276">
        <f>SUM(N7:N23)</f>
        <v>18</v>
      </c>
      <c r="O24" s="277">
        <f t="shared" si="3"/>
        <v>75</v>
      </c>
      <c r="P24" s="278">
        <f>SUM(P7:P23)</f>
        <v>102</v>
      </c>
      <c r="Q24" s="276">
        <f>SUM(Q7:Q23)</f>
        <v>50</v>
      </c>
      <c r="R24" s="277">
        <f>IF(P24=0,"",Q24/P24*100)</f>
        <v>49</v>
      </c>
      <c r="S24" s="240">
        <f>SUM(S7:S23)</f>
        <v>89</v>
      </c>
      <c r="T24" s="279">
        <f>SUM(T7:T23)</f>
        <v>-2</v>
      </c>
      <c r="U24" s="55"/>
      <c r="V24" s="56">
        <f aca="true" t="shared" si="12" ref="V24:AF24">SUM(V7:V23)</f>
        <v>27</v>
      </c>
      <c r="W24" s="57">
        <f t="shared" si="12"/>
        <v>8</v>
      </c>
      <c r="X24" s="57">
        <f t="shared" si="12"/>
        <v>23</v>
      </c>
      <c r="Y24" s="57">
        <f t="shared" si="12"/>
        <v>8</v>
      </c>
      <c r="Z24" s="57">
        <f t="shared" si="12"/>
        <v>18</v>
      </c>
      <c r="AA24" s="58">
        <f t="shared" si="12"/>
        <v>20</v>
      </c>
      <c r="AB24" s="56">
        <f t="shared" si="12"/>
        <v>35</v>
      </c>
      <c r="AC24" s="57">
        <f t="shared" si="12"/>
        <v>17</v>
      </c>
      <c r="AD24" s="58">
        <f t="shared" si="12"/>
        <v>18</v>
      </c>
      <c r="AE24" s="55">
        <f t="shared" si="12"/>
        <v>34</v>
      </c>
      <c r="AF24" s="55">
        <f t="shared" si="12"/>
        <v>32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BG24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107</v>
      </c>
      <c r="N1" s="51"/>
      <c r="O1" s="175"/>
      <c r="P1" s="53"/>
      <c r="Q1" s="213"/>
      <c r="R1" s="15"/>
      <c r="S1" s="212" t="s">
        <v>108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20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83</v>
      </c>
      <c r="P2" s="244"/>
      <c r="Q2" s="245"/>
      <c r="R2" s="281">
        <v>39889</v>
      </c>
      <c r="S2" s="281"/>
      <c r="T2" s="242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265"/>
      <c r="L8" s="266">
        <f t="shared" si="2"/>
      </c>
      <c r="M8" s="228"/>
      <c r="N8" s="265"/>
      <c r="O8" s="266">
        <f t="shared" si="3"/>
      </c>
      <c r="P8" s="228">
        <f t="shared" si="4"/>
      </c>
      <c r="Q8" s="265">
        <f t="shared" si="5"/>
      </c>
      <c r="R8" s="267">
        <f t="shared" si="6"/>
      </c>
      <c r="S8" s="268">
        <f t="shared" si="7"/>
      </c>
      <c r="T8" s="269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0.00902777777777778</v>
      </c>
      <c r="D9" s="86">
        <v>1</v>
      </c>
      <c r="E9" s="59">
        <v>0</v>
      </c>
      <c r="F9" s="195">
        <f t="shared" si="0"/>
        <v>0</v>
      </c>
      <c r="G9" s="75">
        <v>1</v>
      </c>
      <c r="H9" s="59">
        <v>0</v>
      </c>
      <c r="I9" s="195">
        <f t="shared" si="1"/>
        <v>0</v>
      </c>
      <c r="J9" s="75">
        <v>1</v>
      </c>
      <c r="K9" s="265">
        <v>0</v>
      </c>
      <c r="L9" s="266">
        <f t="shared" si="2"/>
        <v>0</v>
      </c>
      <c r="M9" s="228"/>
      <c r="N9" s="265"/>
      <c r="O9" s="266">
        <f t="shared" si="3"/>
      </c>
      <c r="P9" s="228">
        <f t="shared" si="4"/>
        <v>3</v>
      </c>
      <c r="Q9" s="265">
        <f t="shared" si="5"/>
        <v>0</v>
      </c>
      <c r="R9" s="267">
        <f t="shared" si="6"/>
        <v>0</v>
      </c>
      <c r="S9" s="268">
        <f t="shared" si="7"/>
        <v>0</v>
      </c>
      <c r="T9" s="269">
        <f t="shared" si="8"/>
        <v>-3</v>
      </c>
      <c r="U9" s="66">
        <f t="shared" si="9"/>
        <v>1</v>
      </c>
      <c r="V9" s="75">
        <v>2</v>
      </c>
      <c r="W9" s="59"/>
      <c r="X9" s="59">
        <v>2</v>
      </c>
      <c r="Y9" s="59"/>
      <c r="Z9" s="111">
        <v>4</v>
      </c>
      <c r="AA9" s="78">
        <v>1</v>
      </c>
      <c r="AB9" s="75">
        <v>5</v>
      </c>
      <c r="AC9" s="59">
        <v>2</v>
      </c>
      <c r="AD9" s="78">
        <v>1</v>
      </c>
      <c r="AE9" s="84">
        <f t="shared" si="10"/>
        <v>1</v>
      </c>
      <c r="AF9" s="182">
        <f t="shared" si="11"/>
        <v>-2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</v>
      </c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265"/>
      <c r="L10" s="266">
        <f t="shared" si="2"/>
      </c>
      <c r="M10" s="228"/>
      <c r="N10" s="265"/>
      <c r="O10" s="266">
        <f t="shared" si="3"/>
      </c>
      <c r="P10" s="228">
        <f t="shared" si="4"/>
      </c>
      <c r="Q10" s="265">
        <f t="shared" si="5"/>
      </c>
      <c r="R10" s="267">
        <f t="shared" si="6"/>
      </c>
      <c r="S10" s="268">
        <f t="shared" si="7"/>
      </c>
      <c r="T10" s="269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0.00607638888888889</v>
      </c>
      <c r="D12" s="86"/>
      <c r="E12" s="59"/>
      <c r="F12" s="195">
        <f t="shared" si="0"/>
      </c>
      <c r="G12" s="75">
        <v>1</v>
      </c>
      <c r="H12" s="59">
        <v>0</v>
      </c>
      <c r="I12" s="195">
        <f t="shared" si="1"/>
        <v>0</v>
      </c>
      <c r="J12" s="75"/>
      <c r="K12" s="265"/>
      <c r="L12" s="266">
        <f t="shared" si="2"/>
      </c>
      <c r="M12" s="228"/>
      <c r="N12" s="265"/>
      <c r="O12" s="266">
        <f t="shared" si="3"/>
      </c>
      <c r="P12" s="228">
        <f t="shared" si="4"/>
        <v>1</v>
      </c>
      <c r="Q12" s="265">
        <f t="shared" si="5"/>
        <v>0</v>
      </c>
      <c r="R12" s="267">
        <f t="shared" si="6"/>
        <v>0</v>
      </c>
      <c r="S12" s="268">
        <f t="shared" si="7"/>
        <v>0</v>
      </c>
      <c r="T12" s="269">
        <f t="shared" si="8"/>
        <v>-1</v>
      </c>
      <c r="U12" s="66">
        <f t="shared" si="9"/>
        <v>1</v>
      </c>
      <c r="V12" s="59">
        <v>1</v>
      </c>
      <c r="W12" s="59"/>
      <c r="X12" s="59"/>
      <c r="Y12" s="59"/>
      <c r="Z12" s="59">
        <v>1</v>
      </c>
      <c r="AA12" s="78"/>
      <c r="AB12" s="75">
        <v>3</v>
      </c>
      <c r="AC12" s="59">
        <v>4</v>
      </c>
      <c r="AD12" s="78">
        <v>3</v>
      </c>
      <c r="AE12" s="84">
        <f t="shared" si="10"/>
        <v>-8</v>
      </c>
      <c r="AF12" s="182">
        <f t="shared" si="11"/>
        <v>-9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0.0189814814814815</v>
      </c>
      <c r="D14" s="75">
        <v>3</v>
      </c>
      <c r="E14" s="59">
        <v>3</v>
      </c>
      <c r="F14" s="195">
        <f t="shared" si="0"/>
        <v>100</v>
      </c>
      <c r="G14" s="75">
        <v>4</v>
      </c>
      <c r="H14" s="59">
        <v>0</v>
      </c>
      <c r="I14" s="195">
        <f t="shared" si="1"/>
        <v>0</v>
      </c>
      <c r="J14" s="75">
        <v>6</v>
      </c>
      <c r="K14" s="265">
        <v>1</v>
      </c>
      <c r="L14" s="266">
        <f t="shared" si="2"/>
        <v>16.7</v>
      </c>
      <c r="M14" s="228">
        <v>2</v>
      </c>
      <c r="N14" s="265">
        <v>2</v>
      </c>
      <c r="O14" s="266">
        <f t="shared" si="3"/>
        <v>100</v>
      </c>
      <c r="P14" s="228">
        <f t="shared" si="4"/>
        <v>15</v>
      </c>
      <c r="Q14" s="265">
        <f t="shared" si="5"/>
        <v>6</v>
      </c>
      <c r="R14" s="267">
        <f t="shared" si="6"/>
        <v>40</v>
      </c>
      <c r="S14" s="268">
        <f t="shared" si="7"/>
        <v>11</v>
      </c>
      <c r="T14" s="269">
        <f t="shared" si="8"/>
        <v>-3</v>
      </c>
      <c r="U14" s="66">
        <f t="shared" si="9"/>
        <v>1</v>
      </c>
      <c r="V14" s="59"/>
      <c r="W14" s="59"/>
      <c r="X14" s="59">
        <v>2</v>
      </c>
      <c r="Y14" s="59"/>
      <c r="Z14" s="59">
        <v>1</v>
      </c>
      <c r="AA14" s="78">
        <v>1</v>
      </c>
      <c r="AB14" s="75">
        <v>4</v>
      </c>
      <c r="AC14" s="59">
        <v>4</v>
      </c>
      <c r="AD14" s="78">
        <v>5</v>
      </c>
      <c r="AE14" s="84">
        <f t="shared" si="10"/>
        <v>-9</v>
      </c>
      <c r="AF14" s="182">
        <f t="shared" si="11"/>
        <v>-12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0.0221064814814815</v>
      </c>
      <c r="D15" s="75">
        <v>11</v>
      </c>
      <c r="E15" s="59">
        <v>9</v>
      </c>
      <c r="F15" s="195">
        <f t="shared" si="0"/>
        <v>81.8</v>
      </c>
      <c r="G15" s="75">
        <v>1</v>
      </c>
      <c r="H15" s="59">
        <v>0</v>
      </c>
      <c r="I15" s="195">
        <f t="shared" si="1"/>
        <v>0</v>
      </c>
      <c r="J15" s="75"/>
      <c r="K15" s="265"/>
      <c r="L15" s="266">
        <f t="shared" si="2"/>
      </c>
      <c r="M15" s="228">
        <v>8</v>
      </c>
      <c r="N15" s="265">
        <v>4</v>
      </c>
      <c r="O15" s="266">
        <f t="shared" si="3"/>
        <v>50</v>
      </c>
      <c r="P15" s="228">
        <f t="shared" si="4"/>
        <v>20</v>
      </c>
      <c r="Q15" s="265">
        <f t="shared" si="5"/>
        <v>13</v>
      </c>
      <c r="R15" s="267">
        <f t="shared" si="6"/>
        <v>65</v>
      </c>
      <c r="S15" s="268">
        <f t="shared" si="7"/>
        <v>22</v>
      </c>
      <c r="T15" s="269">
        <f t="shared" si="8"/>
        <v>6</v>
      </c>
      <c r="U15" s="66">
        <f t="shared" si="9"/>
        <v>1</v>
      </c>
      <c r="V15" s="59">
        <v>6</v>
      </c>
      <c r="W15" s="59">
        <v>3</v>
      </c>
      <c r="X15" s="59"/>
      <c r="Y15" s="59">
        <v>1</v>
      </c>
      <c r="Z15" s="59"/>
      <c r="AA15" s="78">
        <v>8</v>
      </c>
      <c r="AB15" s="75">
        <v>5</v>
      </c>
      <c r="AC15" s="59">
        <v>8</v>
      </c>
      <c r="AD15" s="78">
        <v>5</v>
      </c>
      <c r="AE15" s="84">
        <f t="shared" si="10"/>
        <v>0</v>
      </c>
      <c r="AF15" s="182">
        <f t="shared" si="11"/>
        <v>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0.0204861111111111</v>
      </c>
      <c r="D16" s="75">
        <v>14</v>
      </c>
      <c r="E16" s="59">
        <v>7</v>
      </c>
      <c r="F16" s="195">
        <f t="shared" si="0"/>
        <v>50</v>
      </c>
      <c r="G16" s="75">
        <v>1</v>
      </c>
      <c r="H16" s="59">
        <v>0</v>
      </c>
      <c r="I16" s="195">
        <f t="shared" si="1"/>
        <v>0</v>
      </c>
      <c r="J16" s="75"/>
      <c r="K16" s="265"/>
      <c r="L16" s="266">
        <f t="shared" si="2"/>
      </c>
      <c r="M16" s="228">
        <v>8</v>
      </c>
      <c r="N16" s="265">
        <v>4</v>
      </c>
      <c r="O16" s="266">
        <f t="shared" si="3"/>
        <v>50</v>
      </c>
      <c r="P16" s="228">
        <f t="shared" si="4"/>
        <v>23</v>
      </c>
      <c r="Q16" s="265">
        <f t="shared" si="5"/>
        <v>11</v>
      </c>
      <c r="R16" s="267">
        <f t="shared" si="6"/>
        <v>47.8</v>
      </c>
      <c r="S16" s="268">
        <f t="shared" si="7"/>
        <v>18</v>
      </c>
      <c r="T16" s="269">
        <f t="shared" si="8"/>
        <v>-1</v>
      </c>
      <c r="U16" s="66">
        <f t="shared" si="9"/>
        <v>1</v>
      </c>
      <c r="V16" s="59">
        <v>8</v>
      </c>
      <c r="W16" s="59">
        <v>7</v>
      </c>
      <c r="X16" s="59">
        <v>8</v>
      </c>
      <c r="Y16" s="59"/>
      <c r="Z16" s="59">
        <v>2</v>
      </c>
      <c r="AA16" s="78">
        <v>5</v>
      </c>
      <c r="AB16" s="75">
        <v>2</v>
      </c>
      <c r="AC16" s="59">
        <v>1</v>
      </c>
      <c r="AD16" s="78">
        <v>5</v>
      </c>
      <c r="AE16" s="84">
        <f t="shared" si="10"/>
        <v>22</v>
      </c>
      <c r="AF16" s="182">
        <f t="shared" si="11"/>
        <v>21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0.0113425925925926</v>
      </c>
      <c r="D17" s="75">
        <v>4</v>
      </c>
      <c r="E17" s="59">
        <v>3</v>
      </c>
      <c r="F17" s="195">
        <f t="shared" si="0"/>
        <v>75</v>
      </c>
      <c r="G17" s="75">
        <v>1</v>
      </c>
      <c r="H17" s="59">
        <v>0</v>
      </c>
      <c r="I17" s="195">
        <f t="shared" si="1"/>
        <v>0</v>
      </c>
      <c r="J17" s="75"/>
      <c r="K17" s="265"/>
      <c r="L17" s="266">
        <f t="shared" si="2"/>
      </c>
      <c r="M17" s="228">
        <v>2</v>
      </c>
      <c r="N17" s="265">
        <v>2</v>
      </c>
      <c r="O17" s="266">
        <f t="shared" si="3"/>
        <v>100</v>
      </c>
      <c r="P17" s="228">
        <f t="shared" si="4"/>
        <v>7</v>
      </c>
      <c r="Q17" s="265">
        <f t="shared" si="5"/>
        <v>5</v>
      </c>
      <c r="R17" s="267">
        <f t="shared" si="6"/>
        <v>71.4</v>
      </c>
      <c r="S17" s="268">
        <f t="shared" si="7"/>
        <v>8</v>
      </c>
      <c r="T17" s="269">
        <f t="shared" si="8"/>
        <v>3</v>
      </c>
      <c r="U17" s="66">
        <f t="shared" si="9"/>
        <v>1</v>
      </c>
      <c r="V17" s="59">
        <v>4</v>
      </c>
      <c r="W17" s="59">
        <v>2</v>
      </c>
      <c r="X17" s="59">
        <v>1</v>
      </c>
      <c r="Y17" s="59"/>
      <c r="Z17" s="59"/>
      <c r="AA17" s="78">
        <v>1</v>
      </c>
      <c r="AB17" s="75"/>
      <c r="AC17" s="59">
        <v>4</v>
      </c>
      <c r="AD17" s="78">
        <v>3</v>
      </c>
      <c r="AE17" s="84">
        <f t="shared" si="10"/>
        <v>1</v>
      </c>
      <c r="AF17" s="182">
        <f t="shared" si="11"/>
        <v>4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0.0144675925925926</v>
      </c>
      <c r="D18" s="75">
        <v>3</v>
      </c>
      <c r="E18" s="59">
        <v>1</v>
      </c>
      <c r="F18" s="195">
        <f t="shared" si="0"/>
        <v>33.3</v>
      </c>
      <c r="G18" s="75">
        <v>7</v>
      </c>
      <c r="H18" s="59">
        <v>3</v>
      </c>
      <c r="I18" s="195">
        <f t="shared" si="1"/>
        <v>42.9</v>
      </c>
      <c r="J18" s="75">
        <v>1</v>
      </c>
      <c r="K18" s="265">
        <v>0</v>
      </c>
      <c r="L18" s="266">
        <f t="shared" si="2"/>
        <v>0</v>
      </c>
      <c r="M18" s="228">
        <v>4</v>
      </c>
      <c r="N18" s="265">
        <v>4</v>
      </c>
      <c r="O18" s="266">
        <f t="shared" si="3"/>
        <v>100</v>
      </c>
      <c r="P18" s="228">
        <f t="shared" si="4"/>
        <v>15</v>
      </c>
      <c r="Q18" s="265">
        <f t="shared" si="5"/>
        <v>8</v>
      </c>
      <c r="R18" s="267">
        <f t="shared" si="6"/>
        <v>53.3</v>
      </c>
      <c r="S18" s="268">
        <f t="shared" si="7"/>
        <v>12</v>
      </c>
      <c r="T18" s="269">
        <f t="shared" si="8"/>
        <v>1</v>
      </c>
      <c r="U18" s="66">
        <f t="shared" si="9"/>
        <v>1</v>
      </c>
      <c r="V18" s="59">
        <v>5</v>
      </c>
      <c r="W18" s="59">
        <v>1</v>
      </c>
      <c r="X18" s="59"/>
      <c r="Y18" s="59"/>
      <c r="Z18" s="59">
        <v>1</v>
      </c>
      <c r="AA18" s="78">
        <v>3</v>
      </c>
      <c r="AB18" s="75">
        <v>7</v>
      </c>
      <c r="AC18" s="59">
        <v>2</v>
      </c>
      <c r="AD18" s="78">
        <v>3</v>
      </c>
      <c r="AE18" s="84">
        <f t="shared" si="10"/>
        <v>-2</v>
      </c>
      <c r="AF18" s="182">
        <f t="shared" si="11"/>
        <v>-1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0.009375</v>
      </c>
      <c r="D20" s="75">
        <v>1</v>
      </c>
      <c r="E20" s="59">
        <v>0</v>
      </c>
      <c r="F20" s="195">
        <f t="shared" si="0"/>
        <v>0</v>
      </c>
      <c r="G20" s="75">
        <v>4</v>
      </c>
      <c r="H20" s="59">
        <v>0</v>
      </c>
      <c r="I20" s="195">
        <f t="shared" si="1"/>
        <v>0</v>
      </c>
      <c r="J20" s="75"/>
      <c r="K20" s="265"/>
      <c r="L20" s="266">
        <f t="shared" si="2"/>
      </c>
      <c r="M20" s="228"/>
      <c r="N20" s="265"/>
      <c r="O20" s="266">
        <f t="shared" si="3"/>
      </c>
      <c r="P20" s="228">
        <f t="shared" si="4"/>
        <v>5</v>
      </c>
      <c r="Q20" s="265">
        <f t="shared" si="5"/>
        <v>0</v>
      </c>
      <c r="R20" s="267">
        <f t="shared" si="6"/>
        <v>0</v>
      </c>
      <c r="S20" s="268">
        <f t="shared" si="7"/>
        <v>0</v>
      </c>
      <c r="T20" s="269">
        <f t="shared" si="8"/>
        <v>-5</v>
      </c>
      <c r="U20" s="66">
        <f t="shared" si="9"/>
        <v>1</v>
      </c>
      <c r="V20" s="59"/>
      <c r="W20" s="59"/>
      <c r="X20" s="59"/>
      <c r="Y20" s="59"/>
      <c r="Z20" s="59"/>
      <c r="AA20" s="78"/>
      <c r="AB20" s="75"/>
      <c r="AC20" s="59">
        <v>1</v>
      </c>
      <c r="AD20" s="78">
        <v>2</v>
      </c>
      <c r="AE20" s="84">
        <f t="shared" si="10"/>
        <v>-3</v>
      </c>
      <c r="AF20" s="182">
        <f t="shared" si="11"/>
        <v>-8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0.0105902777777778</v>
      </c>
      <c r="D21" s="75">
        <v>1</v>
      </c>
      <c r="E21" s="59">
        <v>1</v>
      </c>
      <c r="F21" s="195">
        <f t="shared" si="0"/>
        <v>100</v>
      </c>
      <c r="G21" s="75">
        <v>1</v>
      </c>
      <c r="H21" s="59">
        <v>1</v>
      </c>
      <c r="I21" s="195">
        <f t="shared" si="1"/>
        <v>100</v>
      </c>
      <c r="J21" s="75"/>
      <c r="K21" s="265"/>
      <c r="L21" s="266">
        <f t="shared" si="2"/>
      </c>
      <c r="M21" s="228">
        <v>2</v>
      </c>
      <c r="N21" s="265">
        <v>1</v>
      </c>
      <c r="O21" s="266">
        <f t="shared" si="3"/>
        <v>50</v>
      </c>
      <c r="P21" s="228">
        <f t="shared" si="4"/>
        <v>4</v>
      </c>
      <c r="Q21" s="265">
        <f t="shared" si="5"/>
        <v>3</v>
      </c>
      <c r="R21" s="267">
        <f t="shared" si="6"/>
        <v>75</v>
      </c>
      <c r="S21" s="268">
        <f t="shared" si="7"/>
        <v>5</v>
      </c>
      <c r="T21" s="269">
        <f t="shared" si="8"/>
        <v>2</v>
      </c>
      <c r="U21" s="66">
        <f t="shared" si="9"/>
        <v>1</v>
      </c>
      <c r="V21" s="59">
        <v>1</v>
      </c>
      <c r="W21" s="59">
        <v>1</v>
      </c>
      <c r="X21" s="59">
        <v>1</v>
      </c>
      <c r="Y21" s="59"/>
      <c r="Z21" s="59"/>
      <c r="AA21" s="78">
        <v>1</v>
      </c>
      <c r="AB21" s="75">
        <v>4</v>
      </c>
      <c r="AC21" s="59">
        <v>1</v>
      </c>
      <c r="AD21" s="78">
        <v>2</v>
      </c>
      <c r="AE21" s="84">
        <f t="shared" si="10"/>
        <v>-3</v>
      </c>
      <c r="AF21" s="182">
        <f t="shared" si="11"/>
        <v>-1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0.0164351851851852</v>
      </c>
      <c r="D22" s="75"/>
      <c r="E22" s="59"/>
      <c r="F22" s="195">
        <f t="shared" si="0"/>
      </c>
      <c r="G22" s="75">
        <v>1</v>
      </c>
      <c r="H22" s="59">
        <v>0</v>
      </c>
      <c r="I22" s="195">
        <f t="shared" si="1"/>
        <v>0</v>
      </c>
      <c r="J22" s="75">
        <v>2</v>
      </c>
      <c r="K22" s="265">
        <v>1</v>
      </c>
      <c r="L22" s="266">
        <f t="shared" si="2"/>
        <v>50</v>
      </c>
      <c r="M22" s="228"/>
      <c r="N22" s="265"/>
      <c r="O22" s="266">
        <f t="shared" si="3"/>
      </c>
      <c r="P22" s="228">
        <f t="shared" si="4"/>
        <v>3</v>
      </c>
      <c r="Q22" s="265">
        <f t="shared" si="5"/>
        <v>1</v>
      </c>
      <c r="R22" s="267">
        <f t="shared" si="6"/>
        <v>33.3</v>
      </c>
      <c r="S22" s="268">
        <f t="shared" si="7"/>
        <v>3</v>
      </c>
      <c r="T22" s="269">
        <f t="shared" si="8"/>
        <v>-1</v>
      </c>
      <c r="U22" s="66">
        <f t="shared" si="9"/>
        <v>1</v>
      </c>
      <c r="V22" s="59">
        <v>1</v>
      </c>
      <c r="W22" s="59"/>
      <c r="X22" s="59"/>
      <c r="Y22" s="59"/>
      <c r="Z22" s="59">
        <v>3</v>
      </c>
      <c r="AA22" s="59"/>
      <c r="AB22" s="75">
        <v>6</v>
      </c>
      <c r="AC22" s="59">
        <v>1</v>
      </c>
      <c r="AD22" s="78">
        <v>2</v>
      </c>
      <c r="AE22" s="84">
        <f t="shared" si="10"/>
        <v>-5</v>
      </c>
      <c r="AF22" s="182">
        <f t="shared" si="11"/>
        <v>-6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38</v>
      </c>
      <c r="E24" s="57">
        <f>SUM(E7:E23)</f>
        <v>24</v>
      </c>
      <c r="F24" s="77">
        <f t="shared" si="0"/>
        <v>63.2</v>
      </c>
      <c r="G24" s="56">
        <f>SUM(G7:G23)</f>
        <v>22</v>
      </c>
      <c r="H24" s="57">
        <f>SUM(H7:H23)</f>
        <v>4</v>
      </c>
      <c r="I24" s="77">
        <f t="shared" si="1"/>
        <v>18.2</v>
      </c>
      <c r="J24" s="56">
        <f>SUM(J7:J23)</f>
        <v>10</v>
      </c>
      <c r="K24" s="276">
        <f>SUM(K7:K23)</f>
        <v>2</v>
      </c>
      <c r="L24" s="277">
        <f t="shared" si="2"/>
        <v>20</v>
      </c>
      <c r="M24" s="278">
        <f>SUM(M7:M23)</f>
        <v>26</v>
      </c>
      <c r="N24" s="276">
        <f>SUM(N7:N23)</f>
        <v>17</v>
      </c>
      <c r="O24" s="277">
        <f t="shared" si="3"/>
        <v>65.4</v>
      </c>
      <c r="P24" s="278">
        <f>SUM(P7:P23)</f>
        <v>96</v>
      </c>
      <c r="Q24" s="276">
        <f>SUM(Q7:Q23)</f>
        <v>47</v>
      </c>
      <c r="R24" s="277">
        <f>IF(P24=0,"",Q24/P24*100)</f>
        <v>49</v>
      </c>
      <c r="S24" s="240">
        <f>SUM(S7:S23)</f>
        <v>79</v>
      </c>
      <c r="T24" s="279">
        <f>SUM(T7:T23)</f>
        <v>-2</v>
      </c>
      <c r="U24" s="55"/>
      <c r="V24" s="56">
        <f aca="true" t="shared" si="12" ref="V24:AF24">SUM(V7:V23)</f>
        <v>28</v>
      </c>
      <c r="W24" s="57">
        <f t="shared" si="12"/>
        <v>14</v>
      </c>
      <c r="X24" s="57">
        <f t="shared" si="12"/>
        <v>14</v>
      </c>
      <c r="Y24" s="57">
        <f t="shared" si="12"/>
        <v>1</v>
      </c>
      <c r="Z24" s="57">
        <f t="shared" si="12"/>
        <v>12</v>
      </c>
      <c r="AA24" s="58">
        <f t="shared" si="12"/>
        <v>20</v>
      </c>
      <c r="AB24" s="56">
        <f t="shared" si="12"/>
        <v>36</v>
      </c>
      <c r="AC24" s="57">
        <f t="shared" si="12"/>
        <v>28</v>
      </c>
      <c r="AD24" s="58">
        <f t="shared" si="12"/>
        <v>31</v>
      </c>
      <c r="AE24" s="55">
        <f t="shared" si="12"/>
        <v>-6</v>
      </c>
      <c r="AF24" s="55">
        <f t="shared" si="12"/>
        <v>-8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BG24"/>
  <sheetViews>
    <sheetView tabSelected="1" workbookViewId="0" topLeftCell="A1">
      <selection activeCell="AC18" sqref="AC18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86" t="s">
        <v>110</v>
      </c>
      <c r="N1" s="287"/>
      <c r="O1" s="288"/>
      <c r="P1" s="289"/>
      <c r="Q1" s="290"/>
      <c r="R1" s="291"/>
      <c r="S1" s="286" t="s">
        <v>109</v>
      </c>
      <c r="T1" s="291"/>
      <c r="U1" s="291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22</v>
      </c>
      <c r="G2" s="70"/>
      <c r="H2" s="88"/>
      <c r="I2" s="92"/>
      <c r="J2" s="89"/>
      <c r="K2" s="241"/>
      <c r="L2" s="242"/>
      <c r="M2" s="243" t="s">
        <v>64</v>
      </c>
      <c r="N2" s="242"/>
      <c r="O2" s="242" t="s">
        <v>83</v>
      </c>
      <c r="P2" s="244"/>
      <c r="Q2" s="245"/>
      <c r="R2" s="281">
        <v>39903</v>
      </c>
      <c r="S2" s="281"/>
      <c r="T2" s="242"/>
      <c r="U2" s="24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248"/>
      <c r="L4" s="249"/>
      <c r="M4" s="250" t="s">
        <v>10</v>
      </c>
      <c r="N4" s="248"/>
      <c r="O4" s="249"/>
      <c r="P4" s="251" t="s">
        <v>11</v>
      </c>
      <c r="Q4" s="252"/>
      <c r="R4" s="253"/>
      <c r="S4" s="254" t="s">
        <v>12</v>
      </c>
      <c r="T4" s="255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256" t="s">
        <v>24</v>
      </c>
      <c r="L5" s="257" t="s">
        <v>25</v>
      </c>
      <c r="M5" s="258" t="s">
        <v>23</v>
      </c>
      <c r="N5" s="256" t="s">
        <v>24</v>
      </c>
      <c r="O5" s="257" t="s">
        <v>25</v>
      </c>
      <c r="P5" s="258" t="s">
        <v>23</v>
      </c>
      <c r="Q5" s="256" t="s">
        <v>24</v>
      </c>
      <c r="R5" s="257" t="s">
        <v>25</v>
      </c>
      <c r="S5" s="259"/>
      <c r="T5" s="26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261"/>
      <c r="L6" s="262"/>
      <c r="M6" s="263"/>
      <c r="N6" s="261"/>
      <c r="O6" s="262"/>
      <c r="P6" s="263"/>
      <c r="Q6" s="261"/>
      <c r="R6" s="262"/>
      <c r="S6" s="264"/>
      <c r="T6" s="264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265"/>
      <c r="L7" s="266">
        <f aca="true" t="shared" si="2" ref="L7:L24">IF(J7=0,"",K7/J7*100)</f>
      </c>
      <c r="M7" s="228"/>
      <c r="N7" s="265"/>
      <c r="O7" s="266">
        <f aca="true" t="shared" si="3" ref="O7:O24">IF(M7=0,"",N7/M7*100)</f>
      </c>
      <c r="P7" s="228">
        <f aca="true" t="shared" si="4" ref="P7:P23">IF(U7="","",D7+G7+J7+M7)</f>
      </c>
      <c r="Q7" s="265">
        <f aca="true" t="shared" si="5" ref="Q7:Q23">IF(P7="","",E7+H7+K7+N7)</f>
      </c>
      <c r="R7" s="267">
        <f aca="true" t="shared" si="6" ref="R7:R23">IF(OR(P7=0,U7=""),"",Q7/P7*100)</f>
      </c>
      <c r="S7" s="268">
        <f aca="true" t="shared" si="7" ref="S7:S23">IF(U7="","",(E7*2)+(H7*2)+(K7*3)+N7)</f>
      </c>
      <c r="T7" s="269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92">
        <v>0</v>
      </c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265"/>
      <c r="L8" s="266">
        <f t="shared" si="2"/>
      </c>
      <c r="M8" s="228"/>
      <c r="N8" s="265"/>
      <c r="O8" s="266">
        <f t="shared" si="3"/>
      </c>
      <c r="P8" s="228">
        <f t="shared" si="4"/>
      </c>
      <c r="Q8" s="265">
        <f t="shared" si="5"/>
      </c>
      <c r="R8" s="267">
        <f t="shared" si="6"/>
      </c>
      <c r="S8" s="268">
        <f t="shared" si="7"/>
      </c>
      <c r="T8" s="269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92">
        <v>0.00503472222222222</v>
      </c>
      <c r="D9" s="86">
        <v>1</v>
      </c>
      <c r="E9" s="59">
        <v>0</v>
      </c>
      <c r="F9" s="195">
        <f t="shared" si="0"/>
        <v>0</v>
      </c>
      <c r="G9" s="75">
        <v>1</v>
      </c>
      <c r="H9" s="59">
        <v>0</v>
      </c>
      <c r="I9" s="195">
        <f t="shared" si="1"/>
        <v>0</v>
      </c>
      <c r="J9" s="75">
        <v>1</v>
      </c>
      <c r="K9" s="265">
        <v>1</v>
      </c>
      <c r="L9" s="266">
        <f t="shared" si="2"/>
        <v>100</v>
      </c>
      <c r="M9" s="228"/>
      <c r="N9" s="265"/>
      <c r="O9" s="266">
        <f t="shared" si="3"/>
      </c>
      <c r="P9" s="228">
        <f t="shared" si="4"/>
        <v>3</v>
      </c>
      <c r="Q9" s="265">
        <f t="shared" si="5"/>
        <v>1</v>
      </c>
      <c r="R9" s="267">
        <f t="shared" si="6"/>
        <v>33.3</v>
      </c>
      <c r="S9" s="268">
        <f t="shared" si="7"/>
        <v>3</v>
      </c>
      <c r="T9" s="269">
        <f t="shared" si="8"/>
        <v>-1</v>
      </c>
      <c r="U9" s="66">
        <f t="shared" si="9"/>
        <v>1</v>
      </c>
      <c r="V9" s="75"/>
      <c r="W9" s="59"/>
      <c r="X9" s="59"/>
      <c r="Y9" s="59"/>
      <c r="Z9" s="111"/>
      <c r="AA9" s="78">
        <v>2</v>
      </c>
      <c r="AB9" s="75"/>
      <c r="AC9" s="59">
        <v>1</v>
      </c>
      <c r="AD9" s="78"/>
      <c r="AE9" s="84">
        <f t="shared" si="10"/>
        <v>1</v>
      </c>
      <c r="AF9" s="182">
        <f t="shared" si="11"/>
        <v>0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92">
        <v>0.00711805555555556</v>
      </c>
      <c r="D10" s="75">
        <v>1</v>
      </c>
      <c r="E10" s="59">
        <v>0</v>
      </c>
      <c r="F10" s="195">
        <f t="shared" si="0"/>
        <v>0</v>
      </c>
      <c r="G10" s="75">
        <v>1</v>
      </c>
      <c r="H10" s="59">
        <v>0</v>
      </c>
      <c r="I10" s="195">
        <f t="shared" si="1"/>
        <v>0</v>
      </c>
      <c r="J10" s="75"/>
      <c r="K10" s="265"/>
      <c r="L10" s="266">
        <f t="shared" si="2"/>
      </c>
      <c r="M10" s="228">
        <v>2</v>
      </c>
      <c r="N10" s="265">
        <v>0</v>
      </c>
      <c r="O10" s="266">
        <f t="shared" si="3"/>
        <v>0</v>
      </c>
      <c r="P10" s="228">
        <f t="shared" si="4"/>
        <v>4</v>
      </c>
      <c r="Q10" s="265">
        <f t="shared" si="5"/>
        <v>0</v>
      </c>
      <c r="R10" s="267">
        <f t="shared" si="6"/>
        <v>0</v>
      </c>
      <c r="S10" s="268">
        <f t="shared" si="7"/>
        <v>0</v>
      </c>
      <c r="T10" s="269">
        <f t="shared" si="8"/>
        <v>-4</v>
      </c>
      <c r="U10" s="66">
        <f t="shared" si="9"/>
        <v>1</v>
      </c>
      <c r="V10" s="59"/>
      <c r="W10" s="85">
        <v>4</v>
      </c>
      <c r="X10" s="59">
        <v>2</v>
      </c>
      <c r="Y10" s="59"/>
      <c r="Z10" s="59">
        <v>1</v>
      </c>
      <c r="AA10" s="78">
        <v>1</v>
      </c>
      <c r="AB10" s="75">
        <v>3</v>
      </c>
      <c r="AC10" s="59"/>
      <c r="AD10" s="78">
        <v>1</v>
      </c>
      <c r="AE10" s="84">
        <f t="shared" si="10"/>
        <v>4</v>
      </c>
      <c r="AF10" s="182">
        <f t="shared" si="11"/>
        <v>0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292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265"/>
      <c r="L11" s="266">
        <f t="shared" si="2"/>
      </c>
      <c r="M11" s="228"/>
      <c r="N11" s="265"/>
      <c r="O11" s="266">
        <f t="shared" si="3"/>
      </c>
      <c r="P11" s="228">
        <f t="shared" si="4"/>
      </c>
      <c r="Q11" s="265">
        <f t="shared" si="5"/>
      </c>
      <c r="R11" s="267">
        <f t="shared" si="6"/>
      </c>
      <c r="S11" s="268">
        <f t="shared" si="7"/>
      </c>
      <c r="T11" s="269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92">
        <v>0.021875</v>
      </c>
      <c r="D12" s="86">
        <v>2</v>
      </c>
      <c r="E12" s="59">
        <v>0</v>
      </c>
      <c r="F12" s="195">
        <f t="shared" si="0"/>
        <v>0</v>
      </c>
      <c r="G12" s="75">
        <v>8</v>
      </c>
      <c r="H12" s="59">
        <v>4</v>
      </c>
      <c r="I12" s="195">
        <f t="shared" si="1"/>
        <v>50</v>
      </c>
      <c r="J12" s="75"/>
      <c r="K12" s="265"/>
      <c r="L12" s="266">
        <f t="shared" si="2"/>
      </c>
      <c r="M12" s="228"/>
      <c r="N12" s="265"/>
      <c r="O12" s="266">
        <f t="shared" si="3"/>
      </c>
      <c r="P12" s="228">
        <f t="shared" si="4"/>
        <v>10</v>
      </c>
      <c r="Q12" s="265">
        <f t="shared" si="5"/>
        <v>4</v>
      </c>
      <c r="R12" s="267">
        <f t="shared" si="6"/>
        <v>40</v>
      </c>
      <c r="S12" s="268">
        <f t="shared" si="7"/>
        <v>8</v>
      </c>
      <c r="T12" s="269">
        <f t="shared" si="8"/>
        <v>-2</v>
      </c>
      <c r="U12" s="66">
        <f t="shared" si="9"/>
        <v>1</v>
      </c>
      <c r="V12" s="59">
        <v>5</v>
      </c>
      <c r="W12" s="59"/>
      <c r="X12" s="59">
        <v>3</v>
      </c>
      <c r="Y12" s="59"/>
      <c r="Z12" s="59">
        <v>2</v>
      </c>
      <c r="AA12" s="78">
        <v>1</v>
      </c>
      <c r="AB12" s="75"/>
      <c r="AC12" s="59"/>
      <c r="AD12" s="78">
        <v>5</v>
      </c>
      <c r="AE12" s="84">
        <f t="shared" si="10"/>
        <v>6</v>
      </c>
      <c r="AF12" s="182">
        <f t="shared" si="11"/>
        <v>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292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265"/>
      <c r="L13" s="266">
        <f t="shared" si="2"/>
      </c>
      <c r="M13" s="228"/>
      <c r="N13" s="265"/>
      <c r="O13" s="266">
        <f t="shared" si="3"/>
      </c>
      <c r="P13" s="228">
        <f t="shared" si="4"/>
      </c>
      <c r="Q13" s="265">
        <f t="shared" si="5"/>
      </c>
      <c r="R13" s="267">
        <f t="shared" si="6"/>
      </c>
      <c r="S13" s="268">
        <f t="shared" si="7"/>
      </c>
      <c r="T13" s="269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92">
        <v>0.0204050925925926</v>
      </c>
      <c r="D14" s="75">
        <v>2</v>
      </c>
      <c r="E14" s="59">
        <v>0</v>
      </c>
      <c r="F14" s="195">
        <f t="shared" si="0"/>
        <v>0</v>
      </c>
      <c r="G14" s="75">
        <v>4</v>
      </c>
      <c r="H14" s="59">
        <v>1</v>
      </c>
      <c r="I14" s="195">
        <f t="shared" si="1"/>
        <v>25</v>
      </c>
      <c r="J14" s="75">
        <v>9</v>
      </c>
      <c r="K14" s="265">
        <v>3</v>
      </c>
      <c r="L14" s="266">
        <f t="shared" si="2"/>
        <v>33.3</v>
      </c>
      <c r="M14" s="228">
        <v>2</v>
      </c>
      <c r="N14" s="265">
        <v>1</v>
      </c>
      <c r="O14" s="266">
        <f t="shared" si="3"/>
        <v>50</v>
      </c>
      <c r="P14" s="228">
        <f t="shared" si="4"/>
        <v>17</v>
      </c>
      <c r="Q14" s="265">
        <f t="shared" si="5"/>
        <v>5</v>
      </c>
      <c r="R14" s="267">
        <f t="shared" si="6"/>
        <v>29.4</v>
      </c>
      <c r="S14" s="268">
        <f t="shared" si="7"/>
        <v>12</v>
      </c>
      <c r="T14" s="269">
        <f t="shared" si="8"/>
        <v>-7</v>
      </c>
      <c r="U14" s="66">
        <f t="shared" si="9"/>
        <v>1</v>
      </c>
      <c r="V14" s="59">
        <v>2</v>
      </c>
      <c r="W14" s="59"/>
      <c r="X14" s="59">
        <v>2</v>
      </c>
      <c r="Y14" s="59"/>
      <c r="Z14" s="59">
        <v>3</v>
      </c>
      <c r="AA14" s="78">
        <v>3</v>
      </c>
      <c r="AB14" s="75">
        <v>4</v>
      </c>
      <c r="AC14" s="59">
        <v>2</v>
      </c>
      <c r="AD14" s="78">
        <v>3</v>
      </c>
      <c r="AE14" s="84">
        <f t="shared" si="10"/>
        <v>1</v>
      </c>
      <c r="AF14" s="182">
        <f t="shared" si="11"/>
        <v>-6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292">
        <v>0.0237268518518518</v>
      </c>
      <c r="D15" s="75">
        <v>14</v>
      </c>
      <c r="E15" s="59">
        <v>6</v>
      </c>
      <c r="F15" s="195">
        <f t="shared" si="0"/>
        <v>42.9</v>
      </c>
      <c r="G15" s="75">
        <v>3</v>
      </c>
      <c r="H15" s="59">
        <v>3</v>
      </c>
      <c r="I15" s="195">
        <f t="shared" si="1"/>
        <v>100</v>
      </c>
      <c r="J15" s="75"/>
      <c r="K15" s="265"/>
      <c r="L15" s="266">
        <f t="shared" si="2"/>
      </c>
      <c r="M15" s="228">
        <v>9</v>
      </c>
      <c r="N15" s="265">
        <v>4</v>
      </c>
      <c r="O15" s="266">
        <f t="shared" si="3"/>
        <v>44.4</v>
      </c>
      <c r="P15" s="228">
        <f t="shared" si="4"/>
        <v>26</v>
      </c>
      <c r="Q15" s="265">
        <f t="shared" si="5"/>
        <v>13</v>
      </c>
      <c r="R15" s="267">
        <f t="shared" si="6"/>
        <v>50</v>
      </c>
      <c r="S15" s="268">
        <f t="shared" si="7"/>
        <v>22</v>
      </c>
      <c r="T15" s="269">
        <f t="shared" si="8"/>
        <v>0</v>
      </c>
      <c r="U15" s="66">
        <f t="shared" si="9"/>
        <v>1</v>
      </c>
      <c r="V15" s="59">
        <v>7</v>
      </c>
      <c r="W15" s="59">
        <v>7</v>
      </c>
      <c r="X15" s="59">
        <v>5</v>
      </c>
      <c r="Y15" s="59"/>
      <c r="Z15" s="59">
        <v>4</v>
      </c>
      <c r="AA15" s="78">
        <v>5</v>
      </c>
      <c r="AB15" s="75">
        <v>7</v>
      </c>
      <c r="AC15" s="59">
        <v>1</v>
      </c>
      <c r="AD15" s="78">
        <v>3</v>
      </c>
      <c r="AE15" s="84">
        <f t="shared" si="10"/>
        <v>17</v>
      </c>
      <c r="AF15" s="182">
        <f t="shared" si="11"/>
        <v>17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292">
        <v>0.0120949074074074</v>
      </c>
      <c r="D16" s="75">
        <v>8</v>
      </c>
      <c r="E16" s="59">
        <v>5</v>
      </c>
      <c r="F16" s="195">
        <f t="shared" si="0"/>
        <v>62.5</v>
      </c>
      <c r="G16" s="75">
        <v>2</v>
      </c>
      <c r="H16" s="59">
        <v>1</v>
      </c>
      <c r="I16" s="195">
        <f t="shared" si="1"/>
        <v>50</v>
      </c>
      <c r="J16" s="75"/>
      <c r="K16" s="265"/>
      <c r="L16" s="266">
        <f t="shared" si="2"/>
      </c>
      <c r="M16" s="228">
        <v>3</v>
      </c>
      <c r="N16" s="265">
        <v>1</v>
      </c>
      <c r="O16" s="266">
        <f t="shared" si="3"/>
        <v>33.3</v>
      </c>
      <c r="P16" s="228">
        <f t="shared" si="4"/>
        <v>13</v>
      </c>
      <c r="Q16" s="265">
        <f t="shared" si="5"/>
        <v>7</v>
      </c>
      <c r="R16" s="267">
        <f t="shared" si="6"/>
        <v>53.8</v>
      </c>
      <c r="S16" s="268">
        <f t="shared" si="7"/>
        <v>13</v>
      </c>
      <c r="T16" s="269">
        <f t="shared" si="8"/>
        <v>1</v>
      </c>
      <c r="U16" s="66">
        <f t="shared" si="9"/>
        <v>1</v>
      </c>
      <c r="V16" s="59">
        <v>3</v>
      </c>
      <c r="W16" s="59">
        <v>7</v>
      </c>
      <c r="X16" s="59">
        <v>3</v>
      </c>
      <c r="Y16" s="59"/>
      <c r="Z16" s="59">
        <v>1</v>
      </c>
      <c r="AA16" s="78">
        <v>4</v>
      </c>
      <c r="AB16" s="75">
        <v>6</v>
      </c>
      <c r="AC16" s="59">
        <v>2</v>
      </c>
      <c r="AD16" s="78">
        <v>3</v>
      </c>
      <c r="AE16" s="84">
        <f t="shared" si="10"/>
        <v>7</v>
      </c>
      <c r="AF16" s="182">
        <f t="shared" si="11"/>
        <v>8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92">
        <v>0.0126157407407407</v>
      </c>
      <c r="D17" s="75"/>
      <c r="E17" s="59"/>
      <c r="F17" s="195">
        <f t="shared" si="0"/>
      </c>
      <c r="G17" s="75"/>
      <c r="H17" s="59"/>
      <c r="I17" s="195">
        <f t="shared" si="1"/>
      </c>
      <c r="J17" s="75"/>
      <c r="K17" s="265"/>
      <c r="L17" s="266">
        <f t="shared" si="2"/>
      </c>
      <c r="M17" s="228">
        <v>2</v>
      </c>
      <c r="N17" s="265">
        <v>2</v>
      </c>
      <c r="O17" s="266">
        <f t="shared" si="3"/>
        <v>100</v>
      </c>
      <c r="P17" s="228">
        <f t="shared" si="4"/>
        <v>2</v>
      </c>
      <c r="Q17" s="265">
        <f t="shared" si="5"/>
        <v>2</v>
      </c>
      <c r="R17" s="267">
        <f t="shared" si="6"/>
        <v>100</v>
      </c>
      <c r="S17" s="268">
        <f t="shared" si="7"/>
        <v>2</v>
      </c>
      <c r="T17" s="269">
        <f t="shared" si="8"/>
        <v>2</v>
      </c>
      <c r="U17" s="66">
        <f t="shared" si="9"/>
        <v>1</v>
      </c>
      <c r="V17" s="59">
        <v>3</v>
      </c>
      <c r="W17" s="59"/>
      <c r="X17" s="59">
        <v>2</v>
      </c>
      <c r="Y17" s="59"/>
      <c r="Z17" s="59">
        <v>2</v>
      </c>
      <c r="AA17" s="78">
        <v>1</v>
      </c>
      <c r="AB17" s="75">
        <v>2</v>
      </c>
      <c r="AC17" s="59">
        <v>1</v>
      </c>
      <c r="AD17" s="78">
        <v>4</v>
      </c>
      <c r="AE17" s="84">
        <f t="shared" si="10"/>
        <v>1</v>
      </c>
      <c r="AF17" s="182">
        <f t="shared" si="11"/>
        <v>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292">
        <v>0.0184953703703704</v>
      </c>
      <c r="D18" s="75">
        <v>7</v>
      </c>
      <c r="E18" s="59">
        <v>4</v>
      </c>
      <c r="F18" s="195">
        <f t="shared" si="0"/>
        <v>57.1</v>
      </c>
      <c r="G18" s="75">
        <v>5</v>
      </c>
      <c r="H18" s="59">
        <v>2</v>
      </c>
      <c r="I18" s="195">
        <f t="shared" si="1"/>
        <v>40</v>
      </c>
      <c r="J18" s="75">
        <v>3</v>
      </c>
      <c r="K18" s="265">
        <v>0</v>
      </c>
      <c r="L18" s="266">
        <f t="shared" si="2"/>
        <v>0</v>
      </c>
      <c r="M18" s="228">
        <v>4</v>
      </c>
      <c r="N18" s="265">
        <v>3</v>
      </c>
      <c r="O18" s="266">
        <f t="shared" si="3"/>
        <v>75</v>
      </c>
      <c r="P18" s="228">
        <f t="shared" si="4"/>
        <v>19</v>
      </c>
      <c r="Q18" s="265">
        <f t="shared" si="5"/>
        <v>9</v>
      </c>
      <c r="R18" s="267">
        <f t="shared" si="6"/>
        <v>47.4</v>
      </c>
      <c r="S18" s="268">
        <f t="shared" si="7"/>
        <v>15</v>
      </c>
      <c r="T18" s="269">
        <f t="shared" si="8"/>
        <v>-1</v>
      </c>
      <c r="U18" s="66">
        <f t="shared" si="9"/>
        <v>1</v>
      </c>
      <c r="V18" s="59">
        <v>2</v>
      </c>
      <c r="W18" s="59">
        <v>2</v>
      </c>
      <c r="X18" s="59">
        <v>3</v>
      </c>
      <c r="Y18" s="59"/>
      <c r="Z18" s="59">
        <v>4</v>
      </c>
      <c r="AA18" s="78">
        <v>5</v>
      </c>
      <c r="AB18" s="75">
        <v>3</v>
      </c>
      <c r="AC18" s="59"/>
      <c r="AD18" s="78">
        <v>1</v>
      </c>
      <c r="AE18" s="84">
        <f t="shared" si="10"/>
        <v>12</v>
      </c>
      <c r="AF18" s="182">
        <f t="shared" si="11"/>
        <v>11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92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265"/>
      <c r="L19" s="266">
        <f t="shared" si="2"/>
      </c>
      <c r="M19" s="228"/>
      <c r="N19" s="265"/>
      <c r="O19" s="266">
        <f t="shared" si="3"/>
      </c>
      <c r="P19" s="228">
        <f t="shared" si="4"/>
      </c>
      <c r="Q19" s="265">
        <f t="shared" si="5"/>
      </c>
      <c r="R19" s="267">
        <f t="shared" si="6"/>
      </c>
      <c r="S19" s="268">
        <f t="shared" si="7"/>
      </c>
      <c r="T19" s="269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92">
        <v>0.00318287037037037</v>
      </c>
      <c r="D20" s="75"/>
      <c r="E20" s="59"/>
      <c r="F20" s="195">
        <f t="shared" si="0"/>
      </c>
      <c r="G20" s="75">
        <v>1</v>
      </c>
      <c r="H20" s="59">
        <v>0</v>
      </c>
      <c r="I20" s="195">
        <f t="shared" si="1"/>
        <v>0</v>
      </c>
      <c r="J20" s="75"/>
      <c r="K20" s="265"/>
      <c r="L20" s="266">
        <f t="shared" si="2"/>
      </c>
      <c r="M20" s="228"/>
      <c r="N20" s="265"/>
      <c r="O20" s="266">
        <f t="shared" si="3"/>
      </c>
      <c r="P20" s="228">
        <f t="shared" si="4"/>
        <v>1</v>
      </c>
      <c r="Q20" s="265">
        <f t="shared" si="5"/>
        <v>0</v>
      </c>
      <c r="R20" s="267">
        <f t="shared" si="6"/>
        <v>0</v>
      </c>
      <c r="S20" s="268">
        <f t="shared" si="7"/>
        <v>0</v>
      </c>
      <c r="T20" s="269">
        <f t="shared" si="8"/>
        <v>-1</v>
      </c>
      <c r="U20" s="66">
        <f t="shared" si="9"/>
        <v>1</v>
      </c>
      <c r="V20" s="59"/>
      <c r="W20" s="59"/>
      <c r="X20" s="59">
        <v>1</v>
      </c>
      <c r="Y20" s="59"/>
      <c r="Z20" s="59"/>
      <c r="AA20" s="78"/>
      <c r="AB20" s="75">
        <v>1</v>
      </c>
      <c r="AC20" s="59"/>
      <c r="AD20" s="78">
        <v>1</v>
      </c>
      <c r="AE20" s="84">
        <f t="shared" si="10"/>
        <v>-1</v>
      </c>
      <c r="AF20" s="182">
        <f t="shared" si="11"/>
        <v>-2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92">
        <v>0.00318287037037037</v>
      </c>
      <c r="D21" s="75"/>
      <c r="E21" s="59"/>
      <c r="F21" s="195">
        <f t="shared" si="0"/>
      </c>
      <c r="G21" s="75">
        <v>1</v>
      </c>
      <c r="H21" s="59">
        <v>0</v>
      </c>
      <c r="I21" s="195">
        <f t="shared" si="1"/>
        <v>0</v>
      </c>
      <c r="J21" s="75"/>
      <c r="K21" s="265"/>
      <c r="L21" s="266">
        <f t="shared" si="2"/>
      </c>
      <c r="M21" s="228"/>
      <c r="N21" s="265"/>
      <c r="O21" s="266">
        <f t="shared" si="3"/>
      </c>
      <c r="P21" s="228">
        <f t="shared" si="4"/>
        <v>1</v>
      </c>
      <c r="Q21" s="265">
        <f t="shared" si="5"/>
        <v>0</v>
      </c>
      <c r="R21" s="267">
        <f t="shared" si="6"/>
        <v>0</v>
      </c>
      <c r="S21" s="268">
        <f t="shared" si="7"/>
        <v>0</v>
      </c>
      <c r="T21" s="269">
        <f t="shared" si="8"/>
        <v>-1</v>
      </c>
      <c r="U21" s="66">
        <f t="shared" si="9"/>
        <v>1</v>
      </c>
      <c r="V21" s="59"/>
      <c r="W21" s="59"/>
      <c r="X21" s="59">
        <v>2</v>
      </c>
      <c r="Y21" s="59"/>
      <c r="Z21" s="59"/>
      <c r="AA21" s="78"/>
      <c r="AB21" s="75">
        <v>1</v>
      </c>
      <c r="AC21" s="59"/>
      <c r="AD21" s="78"/>
      <c r="AE21" s="84">
        <f t="shared" si="10"/>
        <v>1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92">
        <v>0.0111574074074074</v>
      </c>
      <c r="D22" s="75"/>
      <c r="E22" s="59"/>
      <c r="F22" s="195">
        <f t="shared" si="0"/>
      </c>
      <c r="G22" s="75"/>
      <c r="H22" s="59"/>
      <c r="I22" s="195">
        <f t="shared" si="1"/>
      </c>
      <c r="J22" s="75">
        <v>5</v>
      </c>
      <c r="K22" s="265">
        <v>3</v>
      </c>
      <c r="L22" s="266">
        <f t="shared" si="2"/>
        <v>60</v>
      </c>
      <c r="M22" s="228"/>
      <c r="N22" s="265"/>
      <c r="O22" s="266">
        <f t="shared" si="3"/>
      </c>
      <c r="P22" s="228">
        <f t="shared" si="4"/>
        <v>5</v>
      </c>
      <c r="Q22" s="265">
        <f t="shared" si="5"/>
        <v>3</v>
      </c>
      <c r="R22" s="267">
        <f t="shared" si="6"/>
        <v>60</v>
      </c>
      <c r="S22" s="268">
        <f t="shared" si="7"/>
        <v>9</v>
      </c>
      <c r="T22" s="269">
        <f t="shared" si="8"/>
        <v>1</v>
      </c>
      <c r="U22" s="66">
        <f t="shared" si="9"/>
        <v>1</v>
      </c>
      <c r="V22" s="59">
        <v>1</v>
      </c>
      <c r="W22" s="59"/>
      <c r="X22" s="59"/>
      <c r="Y22" s="59"/>
      <c r="Z22" s="59"/>
      <c r="AA22" s="59"/>
      <c r="AB22" s="75">
        <v>3</v>
      </c>
      <c r="AC22" s="59"/>
      <c r="AD22" s="78">
        <v>3</v>
      </c>
      <c r="AE22" s="84">
        <f t="shared" si="10"/>
        <v>-5</v>
      </c>
      <c r="AF22" s="182">
        <f t="shared" si="11"/>
        <v>-4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270"/>
      <c r="L23" s="271">
        <f t="shared" si="2"/>
      </c>
      <c r="M23" s="272"/>
      <c r="N23" s="270"/>
      <c r="O23" s="271">
        <f t="shared" si="3"/>
      </c>
      <c r="P23" s="272">
        <f t="shared" si="4"/>
      </c>
      <c r="Q23" s="270">
        <f t="shared" si="5"/>
      </c>
      <c r="R23" s="273">
        <f t="shared" si="6"/>
      </c>
      <c r="S23" s="274">
        <f t="shared" si="7"/>
      </c>
      <c r="T23" s="275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35</v>
      </c>
      <c r="E24" s="57">
        <f>SUM(E7:E23)</f>
        <v>15</v>
      </c>
      <c r="F24" s="77">
        <f t="shared" si="0"/>
        <v>42.9</v>
      </c>
      <c r="G24" s="56">
        <f>SUM(G7:G23)</f>
        <v>26</v>
      </c>
      <c r="H24" s="57">
        <f>SUM(H7:H23)</f>
        <v>11</v>
      </c>
      <c r="I24" s="77">
        <f t="shared" si="1"/>
        <v>42.3</v>
      </c>
      <c r="J24" s="56">
        <f>SUM(J7:J23)</f>
        <v>18</v>
      </c>
      <c r="K24" s="276">
        <f>SUM(K7:K23)</f>
        <v>7</v>
      </c>
      <c r="L24" s="277">
        <f t="shared" si="2"/>
        <v>38.9</v>
      </c>
      <c r="M24" s="278">
        <f>SUM(M7:M23)</f>
        <v>22</v>
      </c>
      <c r="N24" s="276">
        <f>SUM(N7:N23)</f>
        <v>11</v>
      </c>
      <c r="O24" s="277">
        <f t="shared" si="3"/>
        <v>50</v>
      </c>
      <c r="P24" s="278">
        <f>SUM(P7:P23)</f>
        <v>101</v>
      </c>
      <c r="Q24" s="276">
        <f>SUM(Q7:Q23)</f>
        <v>44</v>
      </c>
      <c r="R24" s="277">
        <f>IF(P24=0,"",Q24/P24*100)</f>
        <v>43.6</v>
      </c>
      <c r="S24" s="240">
        <f>SUM(S7:S23)</f>
        <v>84</v>
      </c>
      <c r="T24" s="279">
        <f>SUM(T7:T23)</f>
        <v>-13</v>
      </c>
      <c r="U24" s="55"/>
      <c r="V24" s="56">
        <f aca="true" t="shared" si="12" ref="V24:AF24">SUM(V7:V23)</f>
        <v>23</v>
      </c>
      <c r="W24" s="57">
        <f t="shared" si="12"/>
        <v>20</v>
      </c>
      <c r="X24" s="57">
        <f t="shared" si="12"/>
        <v>23</v>
      </c>
      <c r="Y24" s="57">
        <f t="shared" si="12"/>
        <v>0</v>
      </c>
      <c r="Z24" s="57">
        <f t="shared" si="12"/>
        <v>17</v>
      </c>
      <c r="AA24" s="58">
        <f t="shared" si="12"/>
        <v>22</v>
      </c>
      <c r="AB24" s="56">
        <f t="shared" si="12"/>
        <v>30</v>
      </c>
      <c r="AC24" s="57">
        <f t="shared" si="12"/>
        <v>7</v>
      </c>
      <c r="AD24" s="58">
        <f t="shared" si="12"/>
        <v>24</v>
      </c>
      <c r="AE24" s="55">
        <f t="shared" si="12"/>
        <v>44</v>
      </c>
      <c r="AF24" s="55">
        <f t="shared" si="12"/>
        <v>31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G24"/>
  <sheetViews>
    <sheetView zoomScale="85" zoomScaleNormal="85" zoomScalePageLayoutView="0" workbookViewId="0" topLeftCell="A1">
      <selection activeCell="C26" sqref="C26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65</v>
      </c>
      <c r="N1" s="51"/>
      <c r="O1" s="175"/>
      <c r="P1" s="53"/>
      <c r="Q1" s="213"/>
      <c r="R1" s="15"/>
      <c r="S1" s="212" t="s">
        <v>66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2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62</v>
      </c>
      <c r="P2" s="19"/>
      <c r="Q2" s="50"/>
      <c r="R2" s="280">
        <v>39730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0.00653935185185185</v>
      </c>
      <c r="D8" s="75">
        <v>2</v>
      </c>
      <c r="E8" s="59">
        <v>1</v>
      </c>
      <c r="F8" s="195">
        <f t="shared" si="0"/>
        <v>50</v>
      </c>
      <c r="G8" s="75"/>
      <c r="H8" s="59"/>
      <c r="I8" s="195">
        <f t="shared" si="1"/>
      </c>
      <c r="J8" s="75"/>
      <c r="K8" s="59"/>
      <c r="L8" s="195">
        <f t="shared" si="2"/>
      </c>
      <c r="M8" s="75">
        <v>3</v>
      </c>
      <c r="N8" s="59">
        <v>2</v>
      </c>
      <c r="O8" s="195">
        <f t="shared" si="3"/>
        <v>66.7</v>
      </c>
      <c r="P8" s="75">
        <f t="shared" si="4"/>
        <v>5</v>
      </c>
      <c r="Q8" s="59">
        <f t="shared" si="5"/>
        <v>3</v>
      </c>
      <c r="R8" s="76">
        <f t="shared" si="6"/>
        <v>60</v>
      </c>
      <c r="S8" s="104">
        <f t="shared" si="7"/>
        <v>4</v>
      </c>
      <c r="T8" s="66">
        <f t="shared" si="8"/>
        <v>1</v>
      </c>
      <c r="U8" s="66">
        <f t="shared" si="9"/>
        <v>1</v>
      </c>
      <c r="V8" s="75">
        <v>2</v>
      </c>
      <c r="W8" s="59">
        <v>2</v>
      </c>
      <c r="X8" s="59"/>
      <c r="Y8" s="59">
        <v>2</v>
      </c>
      <c r="Z8" s="111"/>
      <c r="AA8" s="78">
        <v>4</v>
      </c>
      <c r="AB8" s="75"/>
      <c r="AC8" s="59"/>
      <c r="AD8" s="78">
        <v>4</v>
      </c>
      <c r="AE8" s="84">
        <f t="shared" si="10"/>
        <v>6</v>
      </c>
      <c r="AF8" s="182">
        <f t="shared" si="11"/>
        <v>7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0.0107060185185185</v>
      </c>
      <c r="D9" s="86">
        <v>1</v>
      </c>
      <c r="E9" s="59">
        <v>1</v>
      </c>
      <c r="F9" s="195">
        <f t="shared" si="0"/>
        <v>100</v>
      </c>
      <c r="G9" s="75"/>
      <c r="H9" s="59"/>
      <c r="I9" s="195">
        <f t="shared" si="1"/>
      </c>
      <c r="J9" s="75"/>
      <c r="K9" s="59"/>
      <c r="L9" s="195">
        <f t="shared" si="2"/>
      </c>
      <c r="M9" s="75">
        <v>6</v>
      </c>
      <c r="N9" s="59">
        <v>4</v>
      </c>
      <c r="O9" s="195">
        <f t="shared" si="3"/>
        <v>66.7</v>
      </c>
      <c r="P9" s="75">
        <f t="shared" si="4"/>
        <v>7</v>
      </c>
      <c r="Q9" s="59">
        <f t="shared" si="5"/>
        <v>5</v>
      </c>
      <c r="R9" s="76">
        <f t="shared" si="6"/>
        <v>71.4</v>
      </c>
      <c r="S9" s="104">
        <f t="shared" si="7"/>
        <v>6</v>
      </c>
      <c r="T9" s="66">
        <f t="shared" si="8"/>
        <v>3</v>
      </c>
      <c r="U9" s="66">
        <f t="shared" si="9"/>
        <v>1</v>
      </c>
      <c r="V9" s="75">
        <v>1</v>
      </c>
      <c r="W9" s="59"/>
      <c r="X9" s="59">
        <v>1</v>
      </c>
      <c r="Y9" s="59">
        <v>1</v>
      </c>
      <c r="Z9" s="111">
        <v>2</v>
      </c>
      <c r="AA9" s="78">
        <v>5</v>
      </c>
      <c r="AB9" s="75">
        <v>4</v>
      </c>
      <c r="AC9" s="59">
        <v>1</v>
      </c>
      <c r="AD9" s="78">
        <v>1</v>
      </c>
      <c r="AE9" s="84">
        <f t="shared" si="10"/>
        <v>4</v>
      </c>
      <c r="AF9" s="182">
        <f t="shared" si="11"/>
        <v>7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0.0052662037037037</v>
      </c>
      <c r="D10" s="75"/>
      <c r="E10" s="59"/>
      <c r="F10" s="195">
        <f t="shared" si="0"/>
      </c>
      <c r="G10" s="75"/>
      <c r="H10" s="59"/>
      <c r="I10" s="195">
        <f t="shared" si="1"/>
      </c>
      <c r="J10" s="75">
        <v>2</v>
      </c>
      <c r="K10" s="59">
        <v>0</v>
      </c>
      <c r="L10" s="195">
        <f t="shared" si="2"/>
        <v>0</v>
      </c>
      <c r="M10" s="75">
        <v>2</v>
      </c>
      <c r="N10" s="59">
        <v>2</v>
      </c>
      <c r="O10" s="195">
        <f t="shared" si="3"/>
        <v>100</v>
      </c>
      <c r="P10" s="75">
        <f t="shared" si="4"/>
        <v>4</v>
      </c>
      <c r="Q10" s="59">
        <f t="shared" si="5"/>
        <v>2</v>
      </c>
      <c r="R10" s="76">
        <f t="shared" si="6"/>
        <v>50</v>
      </c>
      <c r="S10" s="104">
        <f t="shared" si="7"/>
        <v>2</v>
      </c>
      <c r="T10" s="66">
        <f t="shared" si="8"/>
        <v>0</v>
      </c>
      <c r="U10" s="66">
        <f t="shared" si="9"/>
        <v>1</v>
      </c>
      <c r="V10" s="59">
        <v>1</v>
      </c>
      <c r="W10" s="85">
        <v>1</v>
      </c>
      <c r="X10" s="59"/>
      <c r="Y10" s="59"/>
      <c r="Z10" s="59"/>
      <c r="AA10" s="78">
        <v>1</v>
      </c>
      <c r="AB10" s="75">
        <v>1</v>
      </c>
      <c r="AC10" s="59">
        <v>1</v>
      </c>
      <c r="AD10" s="78">
        <v>2</v>
      </c>
      <c r="AE10" s="84">
        <f t="shared" si="10"/>
        <v>-1</v>
      </c>
      <c r="AF10" s="182">
        <f t="shared" si="11"/>
        <v>-1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0.0199652777777778</v>
      </c>
      <c r="D12" s="86"/>
      <c r="E12" s="59"/>
      <c r="F12" s="195">
        <f t="shared" si="0"/>
      </c>
      <c r="G12" s="75">
        <v>6</v>
      </c>
      <c r="H12" s="59">
        <v>3</v>
      </c>
      <c r="I12" s="195">
        <f t="shared" si="1"/>
        <v>50</v>
      </c>
      <c r="J12" s="75"/>
      <c r="K12" s="59"/>
      <c r="L12" s="195">
        <f t="shared" si="2"/>
      </c>
      <c r="M12" s="75">
        <v>4</v>
      </c>
      <c r="N12" s="59">
        <v>2</v>
      </c>
      <c r="O12" s="195">
        <f t="shared" si="3"/>
        <v>50</v>
      </c>
      <c r="P12" s="75">
        <f t="shared" si="4"/>
        <v>10</v>
      </c>
      <c r="Q12" s="59">
        <f t="shared" si="5"/>
        <v>5</v>
      </c>
      <c r="R12" s="76">
        <f t="shared" si="6"/>
        <v>50</v>
      </c>
      <c r="S12" s="104">
        <f t="shared" si="7"/>
        <v>8</v>
      </c>
      <c r="T12" s="66">
        <f t="shared" si="8"/>
        <v>0</v>
      </c>
      <c r="U12" s="66">
        <f t="shared" si="9"/>
        <v>1</v>
      </c>
      <c r="V12" s="59"/>
      <c r="W12" s="59"/>
      <c r="X12" s="59"/>
      <c r="Y12" s="59"/>
      <c r="Z12" s="59">
        <v>2</v>
      </c>
      <c r="AA12" s="78">
        <v>3</v>
      </c>
      <c r="AB12" s="75">
        <v>2</v>
      </c>
      <c r="AC12" s="59">
        <v>1</v>
      </c>
      <c r="AD12" s="78">
        <v>2</v>
      </c>
      <c r="AE12" s="84">
        <f t="shared" si="10"/>
        <v>0</v>
      </c>
      <c r="AF12" s="182">
        <f t="shared" si="11"/>
        <v>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0.00694444444444444</v>
      </c>
      <c r="D14" s="75"/>
      <c r="E14" s="59"/>
      <c r="F14" s="195">
        <f t="shared" si="0"/>
      </c>
      <c r="G14" s="75">
        <v>1</v>
      </c>
      <c r="H14" s="59">
        <v>1</v>
      </c>
      <c r="I14" s="195">
        <f t="shared" si="1"/>
        <v>100</v>
      </c>
      <c r="J14" s="75">
        <v>2</v>
      </c>
      <c r="K14" s="59">
        <v>1</v>
      </c>
      <c r="L14" s="195">
        <f t="shared" si="2"/>
        <v>50</v>
      </c>
      <c r="M14" s="75">
        <v>2</v>
      </c>
      <c r="N14" s="59">
        <v>1</v>
      </c>
      <c r="O14" s="195">
        <f t="shared" si="3"/>
        <v>50</v>
      </c>
      <c r="P14" s="75">
        <f t="shared" si="4"/>
        <v>5</v>
      </c>
      <c r="Q14" s="59">
        <f t="shared" si="5"/>
        <v>3</v>
      </c>
      <c r="R14" s="76">
        <f t="shared" si="6"/>
        <v>60</v>
      </c>
      <c r="S14" s="104">
        <f t="shared" si="7"/>
        <v>6</v>
      </c>
      <c r="T14" s="66">
        <f t="shared" si="8"/>
        <v>1</v>
      </c>
      <c r="U14" s="66">
        <f t="shared" si="9"/>
        <v>1</v>
      </c>
      <c r="V14" s="59"/>
      <c r="W14" s="59"/>
      <c r="X14" s="59">
        <v>1</v>
      </c>
      <c r="Y14" s="59"/>
      <c r="Z14" s="59">
        <v>3</v>
      </c>
      <c r="AA14" s="78">
        <v>2</v>
      </c>
      <c r="AB14" s="75">
        <v>2</v>
      </c>
      <c r="AC14" s="59">
        <v>2</v>
      </c>
      <c r="AD14" s="78">
        <v>2</v>
      </c>
      <c r="AE14" s="84">
        <f t="shared" si="10"/>
        <v>0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0.0241898148148148</v>
      </c>
      <c r="D15" s="75">
        <v>6</v>
      </c>
      <c r="E15" s="59">
        <v>3</v>
      </c>
      <c r="F15" s="195">
        <f t="shared" si="0"/>
        <v>50</v>
      </c>
      <c r="G15" s="75">
        <v>1</v>
      </c>
      <c r="H15" s="59">
        <v>1</v>
      </c>
      <c r="I15" s="195">
        <f t="shared" si="1"/>
        <v>100</v>
      </c>
      <c r="J15" s="75"/>
      <c r="K15" s="59"/>
      <c r="L15" s="195">
        <f t="shared" si="2"/>
      </c>
      <c r="M15" s="75">
        <v>5</v>
      </c>
      <c r="N15" s="59">
        <v>1</v>
      </c>
      <c r="O15" s="195">
        <f t="shared" si="3"/>
        <v>20</v>
      </c>
      <c r="P15" s="75">
        <f t="shared" si="4"/>
        <v>12</v>
      </c>
      <c r="Q15" s="59">
        <f t="shared" si="5"/>
        <v>5</v>
      </c>
      <c r="R15" s="76">
        <f t="shared" si="6"/>
        <v>41.7</v>
      </c>
      <c r="S15" s="104">
        <f t="shared" si="7"/>
        <v>9</v>
      </c>
      <c r="T15" s="66">
        <f t="shared" si="8"/>
        <v>-2</v>
      </c>
      <c r="U15" s="66">
        <f t="shared" si="9"/>
        <v>1</v>
      </c>
      <c r="V15" s="59">
        <v>5</v>
      </c>
      <c r="W15" s="59">
        <v>4</v>
      </c>
      <c r="X15" s="59">
        <v>2</v>
      </c>
      <c r="Y15" s="59"/>
      <c r="Z15" s="59">
        <v>3</v>
      </c>
      <c r="AA15" s="78">
        <v>5</v>
      </c>
      <c r="AB15" s="75">
        <v>7</v>
      </c>
      <c r="AC15" s="59">
        <v>1</v>
      </c>
      <c r="AD15" s="78">
        <v>2</v>
      </c>
      <c r="AE15" s="84">
        <f t="shared" si="10"/>
        <v>9</v>
      </c>
      <c r="AF15" s="182">
        <f t="shared" si="11"/>
        <v>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0.009375</v>
      </c>
      <c r="D16" s="75">
        <v>5</v>
      </c>
      <c r="E16" s="59">
        <v>3</v>
      </c>
      <c r="F16" s="195">
        <f t="shared" si="0"/>
        <v>60</v>
      </c>
      <c r="G16" s="75">
        <v>1</v>
      </c>
      <c r="H16" s="59">
        <v>0</v>
      </c>
      <c r="I16" s="195">
        <f t="shared" si="1"/>
        <v>0</v>
      </c>
      <c r="J16" s="75"/>
      <c r="K16" s="59"/>
      <c r="L16" s="195">
        <f t="shared" si="2"/>
      </c>
      <c r="M16" s="75">
        <v>2</v>
      </c>
      <c r="N16" s="59">
        <v>1</v>
      </c>
      <c r="O16" s="195">
        <f t="shared" si="3"/>
        <v>50</v>
      </c>
      <c r="P16" s="75">
        <f t="shared" si="4"/>
        <v>8</v>
      </c>
      <c r="Q16" s="59">
        <f t="shared" si="5"/>
        <v>4</v>
      </c>
      <c r="R16" s="76">
        <f t="shared" si="6"/>
        <v>50</v>
      </c>
      <c r="S16" s="104">
        <f t="shared" si="7"/>
        <v>7</v>
      </c>
      <c r="T16" s="66">
        <f t="shared" si="8"/>
        <v>0</v>
      </c>
      <c r="U16" s="66">
        <f t="shared" si="9"/>
        <v>1</v>
      </c>
      <c r="V16" s="59">
        <v>2</v>
      </c>
      <c r="W16" s="59">
        <v>1</v>
      </c>
      <c r="X16" s="59">
        <v>4</v>
      </c>
      <c r="Y16" s="59">
        <v>1</v>
      </c>
      <c r="Z16" s="59">
        <v>1</v>
      </c>
      <c r="AA16" s="78">
        <v>2</v>
      </c>
      <c r="AB16" s="75">
        <v>1</v>
      </c>
      <c r="AC16" s="59">
        <v>3</v>
      </c>
      <c r="AD16" s="78">
        <v>2</v>
      </c>
      <c r="AE16" s="84">
        <f t="shared" si="10"/>
        <v>5</v>
      </c>
      <c r="AF16" s="182">
        <f t="shared" si="11"/>
        <v>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0.00943287037037037</v>
      </c>
      <c r="D17" s="75">
        <v>1</v>
      </c>
      <c r="E17" s="59">
        <v>1</v>
      </c>
      <c r="F17" s="195">
        <f t="shared" si="0"/>
        <v>100</v>
      </c>
      <c r="G17" s="75"/>
      <c r="H17" s="59"/>
      <c r="I17" s="195">
        <f t="shared" si="1"/>
      </c>
      <c r="J17" s="75"/>
      <c r="K17" s="59"/>
      <c r="L17" s="195">
        <f t="shared" si="2"/>
      </c>
      <c r="M17" s="75"/>
      <c r="N17" s="59"/>
      <c r="O17" s="195">
        <f t="shared" si="3"/>
      </c>
      <c r="P17" s="75">
        <f t="shared" si="4"/>
        <v>1</v>
      </c>
      <c r="Q17" s="59">
        <f t="shared" si="5"/>
        <v>1</v>
      </c>
      <c r="R17" s="76">
        <f t="shared" si="6"/>
        <v>100</v>
      </c>
      <c r="S17" s="104">
        <f t="shared" si="7"/>
        <v>2</v>
      </c>
      <c r="T17" s="66">
        <f t="shared" si="8"/>
        <v>1</v>
      </c>
      <c r="U17" s="66">
        <f t="shared" si="9"/>
        <v>1</v>
      </c>
      <c r="V17" s="59">
        <v>2</v>
      </c>
      <c r="W17" s="59"/>
      <c r="X17" s="59">
        <v>1</v>
      </c>
      <c r="Y17" s="59"/>
      <c r="Z17" s="59"/>
      <c r="AA17" s="78"/>
      <c r="AB17" s="75">
        <v>4</v>
      </c>
      <c r="AC17" s="59">
        <v>1</v>
      </c>
      <c r="AD17" s="78">
        <v>4</v>
      </c>
      <c r="AE17" s="84">
        <f t="shared" si="10"/>
        <v>-6</v>
      </c>
      <c r="AF17" s="182">
        <f t="shared" si="11"/>
        <v>-5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0.0241898148148148</v>
      </c>
      <c r="D18" s="75">
        <v>5</v>
      </c>
      <c r="E18" s="59">
        <v>3</v>
      </c>
      <c r="F18" s="195">
        <f t="shared" si="0"/>
        <v>60</v>
      </c>
      <c r="G18" s="75">
        <v>11</v>
      </c>
      <c r="H18" s="59">
        <v>6</v>
      </c>
      <c r="I18" s="195">
        <f t="shared" si="1"/>
        <v>54.5</v>
      </c>
      <c r="J18" s="75">
        <v>15</v>
      </c>
      <c r="K18" s="59">
        <v>6</v>
      </c>
      <c r="L18" s="195">
        <f t="shared" si="2"/>
        <v>40</v>
      </c>
      <c r="M18" s="75">
        <v>5</v>
      </c>
      <c r="N18" s="59">
        <v>4</v>
      </c>
      <c r="O18" s="195">
        <f t="shared" si="3"/>
        <v>80</v>
      </c>
      <c r="P18" s="75">
        <f t="shared" si="4"/>
        <v>36</v>
      </c>
      <c r="Q18" s="59">
        <f t="shared" si="5"/>
        <v>19</v>
      </c>
      <c r="R18" s="76">
        <f t="shared" si="6"/>
        <v>52.8</v>
      </c>
      <c r="S18" s="104">
        <f t="shared" si="7"/>
        <v>40</v>
      </c>
      <c r="T18" s="66">
        <f t="shared" si="8"/>
        <v>2</v>
      </c>
      <c r="U18" s="66">
        <f t="shared" si="9"/>
        <v>1</v>
      </c>
      <c r="V18" s="59">
        <v>3</v>
      </c>
      <c r="W18" s="59">
        <v>3</v>
      </c>
      <c r="X18" s="59">
        <v>6</v>
      </c>
      <c r="Y18" s="59">
        <v>4</v>
      </c>
      <c r="Z18" s="59">
        <v>4</v>
      </c>
      <c r="AA18" s="78">
        <v>5</v>
      </c>
      <c r="AB18" s="75">
        <v>1</v>
      </c>
      <c r="AC18" s="59">
        <v>2</v>
      </c>
      <c r="AD18" s="78">
        <v>1</v>
      </c>
      <c r="AE18" s="84">
        <f t="shared" si="10"/>
        <v>21</v>
      </c>
      <c r="AF18" s="182">
        <f t="shared" si="11"/>
        <v>23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59"/>
      <c r="L20" s="195">
        <f t="shared" si="2"/>
      </c>
      <c r="M20" s="75"/>
      <c r="N20" s="59"/>
      <c r="O20" s="195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0.0162615740740741</v>
      </c>
      <c r="D21" s="75">
        <v>3</v>
      </c>
      <c r="E21" s="59">
        <v>0</v>
      </c>
      <c r="F21" s="195">
        <f t="shared" si="0"/>
        <v>0</v>
      </c>
      <c r="G21" s="75">
        <v>1</v>
      </c>
      <c r="H21" s="59">
        <v>1</v>
      </c>
      <c r="I21" s="195">
        <f t="shared" si="1"/>
        <v>100</v>
      </c>
      <c r="J21" s="75">
        <v>1</v>
      </c>
      <c r="K21" s="59">
        <v>1</v>
      </c>
      <c r="L21" s="195">
        <f t="shared" si="2"/>
        <v>100</v>
      </c>
      <c r="M21" s="75"/>
      <c r="N21" s="59"/>
      <c r="O21" s="195">
        <f t="shared" si="3"/>
      </c>
      <c r="P21" s="75">
        <f t="shared" si="4"/>
        <v>5</v>
      </c>
      <c r="Q21" s="59">
        <f t="shared" si="5"/>
        <v>2</v>
      </c>
      <c r="R21" s="76">
        <f t="shared" si="6"/>
        <v>40</v>
      </c>
      <c r="S21" s="104">
        <f t="shared" si="7"/>
        <v>5</v>
      </c>
      <c r="T21" s="66">
        <f t="shared" si="8"/>
        <v>-1</v>
      </c>
      <c r="U21" s="66">
        <f t="shared" si="9"/>
        <v>1</v>
      </c>
      <c r="V21" s="59">
        <v>1</v>
      </c>
      <c r="W21" s="59"/>
      <c r="X21" s="59">
        <v>1</v>
      </c>
      <c r="Y21" s="59"/>
      <c r="Z21" s="59">
        <v>2</v>
      </c>
      <c r="AA21" s="78"/>
      <c r="AB21" s="75">
        <v>3</v>
      </c>
      <c r="AC21" s="59">
        <v>1</v>
      </c>
      <c r="AD21" s="78">
        <v>2</v>
      </c>
      <c r="AE21" s="84">
        <f t="shared" si="10"/>
        <v>-2</v>
      </c>
      <c r="AF21" s="182">
        <f t="shared" si="11"/>
        <v>-3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0.00601851851851852</v>
      </c>
      <c r="D22" s="75"/>
      <c r="E22" s="59"/>
      <c r="F22" s="195">
        <f t="shared" si="0"/>
      </c>
      <c r="G22" s="75"/>
      <c r="H22" s="59"/>
      <c r="I22" s="195">
        <f t="shared" si="1"/>
      </c>
      <c r="J22" s="75"/>
      <c r="K22" s="59"/>
      <c r="L22" s="195">
        <f t="shared" si="2"/>
      </c>
      <c r="M22" s="75"/>
      <c r="N22" s="59"/>
      <c r="O22" s="195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>
        <v>1</v>
      </c>
      <c r="W22" s="59"/>
      <c r="X22" s="59"/>
      <c r="Y22" s="59"/>
      <c r="Z22" s="59"/>
      <c r="AA22" s="59"/>
      <c r="AB22" s="75">
        <v>2</v>
      </c>
      <c r="AC22" s="59">
        <v>1</v>
      </c>
      <c r="AD22" s="78"/>
      <c r="AE22" s="84">
        <f t="shared" si="10"/>
        <v>-2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23</v>
      </c>
      <c r="E24" s="57">
        <f>SUM(E7:E23)</f>
        <v>12</v>
      </c>
      <c r="F24" s="77">
        <f t="shared" si="0"/>
        <v>52.2</v>
      </c>
      <c r="G24" s="56">
        <f>SUM(G7:G23)</f>
        <v>21</v>
      </c>
      <c r="H24" s="57">
        <f>SUM(H7:H23)</f>
        <v>12</v>
      </c>
      <c r="I24" s="77">
        <f t="shared" si="1"/>
        <v>57.1</v>
      </c>
      <c r="J24" s="56">
        <f>SUM(J7:J23)</f>
        <v>20</v>
      </c>
      <c r="K24" s="57">
        <f>SUM(K7:K23)</f>
        <v>8</v>
      </c>
      <c r="L24" s="77">
        <f t="shared" si="2"/>
        <v>40</v>
      </c>
      <c r="M24" s="56">
        <f>SUM(M7:M23)</f>
        <v>29</v>
      </c>
      <c r="N24" s="57">
        <f>SUM(N7:N23)</f>
        <v>17</v>
      </c>
      <c r="O24" s="77">
        <f t="shared" si="3"/>
        <v>58.6</v>
      </c>
      <c r="P24" s="56">
        <f>SUM(P7:P23)</f>
        <v>93</v>
      </c>
      <c r="Q24" s="57">
        <f>SUM(Q7:Q23)</f>
        <v>49</v>
      </c>
      <c r="R24" s="77">
        <f>IF(P24=0,"",Q24/P24*100)</f>
        <v>52.7</v>
      </c>
      <c r="S24" s="180">
        <f>SUM(S7:S23)</f>
        <v>89</v>
      </c>
      <c r="T24" s="55">
        <f>SUM(T7:T23)</f>
        <v>5</v>
      </c>
      <c r="U24" s="55"/>
      <c r="V24" s="56">
        <f aca="true" t="shared" si="12" ref="V24:AF24">SUM(V7:V23)</f>
        <v>18</v>
      </c>
      <c r="W24" s="57">
        <f t="shared" si="12"/>
        <v>11</v>
      </c>
      <c r="X24" s="57">
        <f t="shared" si="12"/>
        <v>16</v>
      </c>
      <c r="Y24" s="57">
        <f t="shared" si="12"/>
        <v>8</v>
      </c>
      <c r="Z24" s="57">
        <f t="shared" si="12"/>
        <v>17</v>
      </c>
      <c r="AA24" s="58">
        <f t="shared" si="12"/>
        <v>27</v>
      </c>
      <c r="AB24" s="56">
        <f t="shared" si="12"/>
        <v>27</v>
      </c>
      <c r="AC24" s="57">
        <f t="shared" si="12"/>
        <v>14</v>
      </c>
      <c r="AD24" s="58">
        <f t="shared" si="12"/>
        <v>22</v>
      </c>
      <c r="AE24" s="55">
        <f t="shared" si="12"/>
        <v>34</v>
      </c>
      <c r="AF24" s="55">
        <f t="shared" si="12"/>
        <v>39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G24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212"/>
      <c r="M1" s="15"/>
      <c r="N1" s="51"/>
      <c r="O1" s="175"/>
      <c r="P1" s="53"/>
      <c r="Q1" s="15"/>
      <c r="R1" s="213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57</v>
      </c>
      <c r="C2" s="214"/>
      <c r="D2" s="83"/>
      <c r="E2" s="215" t="s">
        <v>27</v>
      </c>
      <c r="F2" s="216"/>
      <c r="G2" s="214"/>
      <c r="H2" s="217"/>
      <c r="I2" s="218"/>
      <c r="J2" s="218"/>
      <c r="K2" s="219"/>
      <c r="L2" s="83"/>
      <c r="M2" s="83" t="s">
        <v>1</v>
      </c>
      <c r="N2" s="83"/>
      <c r="O2" s="83"/>
      <c r="P2" s="220"/>
      <c r="Q2" s="221"/>
      <c r="R2" s="282">
        <v>39005</v>
      </c>
      <c r="S2" s="282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1">
        <f t="shared" si="1"/>
      </c>
      <c r="J8" s="75"/>
      <c r="K8" s="59"/>
      <c r="L8" s="195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/>
      <c r="D9" s="86"/>
      <c r="E9" s="59"/>
      <c r="F9" s="195">
        <f t="shared" si="0"/>
      </c>
      <c r="G9" s="75"/>
      <c r="H9" s="59"/>
      <c r="I9" s="191">
        <f t="shared" si="1"/>
      </c>
      <c r="J9" s="75"/>
      <c r="K9" s="59"/>
      <c r="L9" s="195">
        <f t="shared" si="2"/>
      </c>
      <c r="M9" s="75"/>
      <c r="N9" s="59"/>
      <c r="O9" s="191">
        <f t="shared" si="3"/>
      </c>
      <c r="P9" s="75">
        <f t="shared" si="4"/>
      </c>
      <c r="Q9" s="59">
        <f t="shared" si="5"/>
      </c>
      <c r="R9" s="76">
        <f t="shared" si="6"/>
      </c>
      <c r="S9" s="104">
        <f t="shared" si="7"/>
      </c>
      <c r="T9" s="66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5">
        <f t="shared" si="0"/>
      </c>
      <c r="G10" s="75"/>
      <c r="H10" s="59"/>
      <c r="I10" s="191">
        <f t="shared" si="1"/>
      </c>
      <c r="J10" s="75"/>
      <c r="K10" s="59"/>
      <c r="L10" s="195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1">
        <f t="shared" si="1"/>
      </c>
      <c r="J11" s="75"/>
      <c r="K11" s="59"/>
      <c r="L11" s="195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/>
      <c r="D12" s="86"/>
      <c r="E12" s="59"/>
      <c r="F12" s="195">
        <f t="shared" si="0"/>
      </c>
      <c r="G12" s="75"/>
      <c r="H12" s="59"/>
      <c r="I12" s="191">
        <f t="shared" si="1"/>
      </c>
      <c r="J12" s="75"/>
      <c r="K12" s="59"/>
      <c r="L12" s="195">
        <f t="shared" si="2"/>
      </c>
      <c r="M12" s="75"/>
      <c r="N12" s="59"/>
      <c r="O12" s="191">
        <f t="shared" si="3"/>
      </c>
      <c r="P12" s="75">
        <f t="shared" si="4"/>
      </c>
      <c r="Q12" s="59">
        <f t="shared" si="5"/>
      </c>
      <c r="R12" s="76">
        <f t="shared" si="6"/>
      </c>
      <c r="S12" s="104">
        <f t="shared" si="7"/>
      </c>
      <c r="T12" s="66">
        <f t="shared" si="8"/>
      </c>
      <c r="U12" s="66">
        <f t="shared" si="9"/>
      </c>
      <c r="V12" s="59"/>
      <c r="W12" s="59"/>
      <c r="X12" s="59"/>
      <c r="Y12" s="59"/>
      <c r="Z12" s="59"/>
      <c r="AA12" s="59"/>
      <c r="AB12" s="75"/>
      <c r="AC12" s="59"/>
      <c r="AD12" s="78"/>
      <c r="AE12" s="84">
        <f t="shared" si="10"/>
      </c>
      <c r="AF12" s="182">
        <f t="shared" si="11"/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1">
        <f t="shared" si="1"/>
      </c>
      <c r="J13" s="75"/>
      <c r="K13" s="59"/>
      <c r="L13" s="195">
        <f t="shared" si="2"/>
      </c>
      <c r="M13" s="75"/>
      <c r="N13" s="59"/>
      <c r="O13" s="191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59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/>
      <c r="D14" s="75"/>
      <c r="E14" s="59"/>
      <c r="F14" s="195">
        <f t="shared" si="0"/>
      </c>
      <c r="G14" s="75"/>
      <c r="H14" s="59"/>
      <c r="I14" s="191">
        <f t="shared" si="1"/>
      </c>
      <c r="J14" s="75"/>
      <c r="K14" s="59"/>
      <c r="L14" s="195">
        <f t="shared" si="2"/>
      </c>
      <c r="M14" s="75"/>
      <c r="N14" s="59"/>
      <c r="O14" s="191">
        <f t="shared" si="3"/>
      </c>
      <c r="P14" s="75">
        <f t="shared" si="4"/>
      </c>
      <c r="Q14" s="59">
        <f t="shared" si="5"/>
      </c>
      <c r="R14" s="76">
        <f t="shared" si="6"/>
      </c>
      <c r="S14" s="104">
        <f t="shared" si="7"/>
      </c>
      <c r="T14" s="66">
        <f t="shared" si="8"/>
      </c>
      <c r="U14" s="66">
        <f t="shared" si="9"/>
      </c>
      <c r="V14" s="59"/>
      <c r="W14" s="59"/>
      <c r="X14" s="59"/>
      <c r="Y14" s="59"/>
      <c r="Z14" s="59"/>
      <c r="AA14" s="59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/>
      <c r="D15" s="75"/>
      <c r="E15" s="59"/>
      <c r="F15" s="195">
        <f t="shared" si="0"/>
      </c>
      <c r="G15" s="75"/>
      <c r="H15" s="59"/>
      <c r="I15" s="191">
        <f t="shared" si="1"/>
      </c>
      <c r="J15" s="75"/>
      <c r="K15" s="59"/>
      <c r="L15" s="195">
        <f t="shared" si="2"/>
      </c>
      <c r="M15" s="75"/>
      <c r="N15" s="59"/>
      <c r="O15" s="191">
        <f t="shared" si="3"/>
      </c>
      <c r="P15" s="75">
        <f t="shared" si="4"/>
      </c>
      <c r="Q15" s="59">
        <f t="shared" si="5"/>
      </c>
      <c r="R15" s="76">
        <f t="shared" si="6"/>
      </c>
      <c r="S15" s="104">
        <f t="shared" si="7"/>
      </c>
      <c r="T15" s="66">
        <f t="shared" si="8"/>
      </c>
      <c r="U15" s="66">
        <f t="shared" si="9"/>
      </c>
      <c r="V15" s="59"/>
      <c r="W15" s="59"/>
      <c r="X15" s="59"/>
      <c r="Y15" s="59"/>
      <c r="Z15" s="59"/>
      <c r="AA15" s="59"/>
      <c r="AB15" s="75"/>
      <c r="AC15" s="59"/>
      <c r="AD15" s="78"/>
      <c r="AE15" s="84">
        <f t="shared" si="10"/>
      </c>
      <c r="AF15" s="182">
        <f t="shared" si="11"/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/>
      <c r="D16" s="75"/>
      <c r="E16" s="59"/>
      <c r="F16" s="195">
        <f t="shared" si="0"/>
      </c>
      <c r="G16" s="75"/>
      <c r="H16" s="59"/>
      <c r="I16" s="191">
        <f t="shared" si="1"/>
      </c>
      <c r="J16" s="75"/>
      <c r="K16" s="59"/>
      <c r="L16" s="195">
        <f t="shared" si="2"/>
      </c>
      <c r="M16" s="75"/>
      <c r="N16" s="59"/>
      <c r="O16" s="191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/>
      <c r="D17" s="75"/>
      <c r="E17" s="59"/>
      <c r="F17" s="195">
        <f t="shared" si="0"/>
      </c>
      <c r="G17" s="75"/>
      <c r="H17" s="59"/>
      <c r="I17" s="191">
        <f t="shared" si="1"/>
      </c>
      <c r="J17" s="75"/>
      <c r="K17" s="59"/>
      <c r="L17" s="195">
        <f t="shared" si="2"/>
      </c>
      <c r="M17" s="75"/>
      <c r="N17" s="59"/>
      <c r="O17" s="191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59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1">
        <f t="shared" si="1"/>
      </c>
      <c r="J18" s="75"/>
      <c r="K18" s="59"/>
      <c r="L18" s="195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1">
        <f t="shared" si="1"/>
      </c>
      <c r="J19" s="75"/>
      <c r="K19" s="59"/>
      <c r="L19" s="195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1">
        <f t="shared" si="1"/>
      </c>
      <c r="J20" s="75"/>
      <c r="K20" s="59"/>
      <c r="L20" s="195">
        <f t="shared" si="2"/>
      </c>
      <c r="M20" s="75"/>
      <c r="N20" s="59"/>
      <c r="O20" s="191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1">
        <f t="shared" si="1"/>
      </c>
      <c r="J21" s="75"/>
      <c r="K21" s="59"/>
      <c r="L21" s="195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/>
      <c r="D22" s="75"/>
      <c r="E22" s="59"/>
      <c r="F22" s="195">
        <f t="shared" si="0"/>
      </c>
      <c r="G22" s="75"/>
      <c r="H22" s="59"/>
      <c r="I22" s="191">
        <f t="shared" si="1"/>
      </c>
      <c r="J22" s="75"/>
      <c r="K22" s="59"/>
      <c r="L22" s="195">
        <f t="shared" si="2"/>
      </c>
      <c r="M22" s="75"/>
      <c r="N22" s="59"/>
      <c r="O22" s="191">
        <f t="shared" si="3"/>
      </c>
      <c r="P22" s="75">
        <f t="shared" si="4"/>
      </c>
      <c r="Q22" s="59">
        <f t="shared" si="5"/>
      </c>
      <c r="R22" s="76">
        <f t="shared" si="6"/>
      </c>
      <c r="S22" s="104">
        <f t="shared" si="7"/>
      </c>
      <c r="T22" s="66">
        <f t="shared" si="8"/>
      </c>
      <c r="U22" s="66">
        <f t="shared" si="9"/>
      </c>
      <c r="V22" s="59"/>
      <c r="W22" s="59"/>
      <c r="X22" s="59"/>
      <c r="Y22" s="59"/>
      <c r="Z22" s="59"/>
      <c r="AA22" s="59"/>
      <c r="AB22" s="75"/>
      <c r="AC22" s="59"/>
      <c r="AD22" s="78"/>
      <c r="AE22" s="84">
        <f t="shared" si="10"/>
      </c>
      <c r="AF22" s="182">
        <f t="shared" si="11"/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9">
        <f t="shared" si="1"/>
      </c>
      <c r="J23" s="93"/>
      <c r="K23" s="94"/>
      <c r="L23" s="198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192">
        <f>SUM(C7:C23)*60*24</f>
        <v>0</v>
      </c>
      <c r="D24" s="56">
        <f>SUM(D7:D23)</f>
        <v>0</v>
      </c>
      <c r="E24" s="57">
        <f>SUM(E7:E23)</f>
        <v>0</v>
      </c>
      <c r="F24" s="77">
        <f t="shared" si="0"/>
      </c>
      <c r="G24" s="56">
        <f>SUM(G7:G23)</f>
        <v>0</v>
      </c>
      <c r="H24" s="57">
        <f>SUM(H7:H23)</f>
        <v>0</v>
      </c>
      <c r="I24" s="77">
        <f t="shared" si="1"/>
      </c>
      <c r="J24" s="56">
        <f>SUM(J7:J23)</f>
        <v>0</v>
      </c>
      <c r="K24" s="57">
        <f>SUM(K7:K23)</f>
        <v>0</v>
      </c>
      <c r="L24" s="77">
        <f t="shared" si="2"/>
      </c>
      <c r="M24" s="56">
        <f>SUM(M7:M23)</f>
        <v>0</v>
      </c>
      <c r="N24" s="57">
        <f>SUM(N7:N23)</f>
        <v>0</v>
      </c>
      <c r="O24" s="77">
        <f t="shared" si="3"/>
      </c>
      <c r="P24" s="56">
        <f>SUM(P7:P23)</f>
        <v>0</v>
      </c>
      <c r="Q24" s="57">
        <f>SUM(Q7:Q23)</f>
        <v>0</v>
      </c>
      <c r="R24" s="77">
        <f>IF(P24=0,"",Q24/P24*100)</f>
      </c>
      <c r="S24" s="180">
        <f>SUM(S7:S23)</f>
        <v>0</v>
      </c>
      <c r="T24" s="55">
        <f>SUM(T7:T23)</f>
        <v>0</v>
      </c>
      <c r="U24" s="55"/>
      <c r="V24" s="56">
        <f aca="true" t="shared" si="12" ref="V24:AF24">SUM(V7:V23)</f>
        <v>0</v>
      </c>
      <c r="W24" s="57">
        <f t="shared" si="12"/>
        <v>0</v>
      </c>
      <c r="X24" s="57">
        <f t="shared" si="12"/>
        <v>0</v>
      </c>
      <c r="Y24" s="57">
        <f t="shared" si="12"/>
        <v>0</v>
      </c>
      <c r="Z24" s="57">
        <f t="shared" si="12"/>
        <v>0</v>
      </c>
      <c r="AA24" s="58">
        <f t="shared" si="12"/>
        <v>0</v>
      </c>
      <c r="AB24" s="56">
        <f t="shared" si="12"/>
        <v>0</v>
      </c>
      <c r="AC24" s="57">
        <f t="shared" si="12"/>
        <v>0</v>
      </c>
      <c r="AD24" s="58">
        <f t="shared" si="12"/>
        <v>0</v>
      </c>
      <c r="AE24" s="55">
        <f t="shared" si="12"/>
        <v>0</v>
      </c>
      <c r="AF24" s="55">
        <f t="shared" si="12"/>
        <v>0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BG26"/>
  <sheetViews>
    <sheetView zoomScaleSheetLayoutView="75" zoomScalePageLayoutView="0" workbookViewId="0" topLeftCell="A1">
      <selection activeCell="Y39" sqref="Y39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5.375" style="0" customWidth="1"/>
    <col min="7" max="7" width="4.25390625" style="0" customWidth="1"/>
    <col min="8" max="8" width="4.75390625" style="0" customWidth="1"/>
    <col min="9" max="9" width="5.37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6" width="5.625" style="0" customWidth="1"/>
    <col min="17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21.75" customHeight="1">
      <c r="A1" s="12"/>
      <c r="B1" s="186" t="s">
        <v>28</v>
      </c>
      <c r="C1" s="187"/>
      <c r="D1" s="186"/>
      <c r="E1" s="186"/>
      <c r="F1" s="186"/>
      <c r="G1" s="186"/>
      <c r="H1" s="186"/>
      <c r="I1" s="186"/>
      <c r="J1" s="186"/>
      <c r="K1" s="14"/>
      <c r="L1" s="188"/>
      <c r="M1" s="187">
        <f>C24/200</f>
        <v>19.125</v>
      </c>
      <c r="N1" s="186" t="s">
        <v>29</v>
      </c>
      <c r="O1" s="188"/>
      <c r="P1" s="189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79" t="s">
        <v>68</v>
      </c>
      <c r="C2" s="44"/>
      <c r="D2" s="20"/>
      <c r="E2" s="99"/>
      <c r="F2" s="100"/>
      <c r="G2" s="70"/>
      <c r="H2" s="88"/>
      <c r="I2" s="92"/>
      <c r="J2" s="89"/>
      <c r="K2" s="90"/>
      <c r="L2" s="20"/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50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35" t="s">
        <v>15</v>
      </c>
      <c r="X4" s="35" t="s">
        <v>17</v>
      </c>
      <c r="Y4" s="35" t="s">
        <v>44</v>
      </c>
      <c r="Z4" s="151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28"/>
      <c r="AF6" s="11"/>
    </row>
    <row r="7" spans="1:59" s="62" customFormat="1" ht="22.5" customHeight="1" hidden="1" thickBot="1">
      <c r="A7" s="176">
        <v>0</v>
      </c>
      <c r="B7" s="174">
        <f>IF(List1!B7=0,"",List1!B7)</f>
      </c>
      <c r="C7" s="204">
        <f>IF(U7="","",SUM(List1:List2!C7)*60*24)</f>
      </c>
      <c r="D7" s="75">
        <f>IF(OR($U7="",SUM(List1:List99!D7)=0),"",SUM(List1:List99!D7))</f>
      </c>
      <c r="E7" s="111">
        <f>IF(D7="","",SUM(List1:List99!E7))</f>
      </c>
      <c r="F7" s="120">
        <f>IF(OR($U7="",SUM(List1:List99!F7)=0),"",SUM(List1:List99!F7))</f>
      </c>
      <c r="G7" s="115">
        <f>IF(F7="","",SUM(List1:List99!G7))</f>
      </c>
      <c r="H7" s="111">
        <f>IF(OR($U7="",SUM(List1:List99!H7)=0),"",SUM(List1:List99!H7))</f>
      </c>
      <c r="I7" s="120">
        <f>IF(H7="","",SUM(List1:List99!I7))</f>
      </c>
      <c r="J7" s="115">
        <f>IF(OR($U7="",SUM(List1:List99!J7)=0),"",SUM(List1:List99!J7))</f>
      </c>
      <c r="K7" s="111">
        <f>IF(J7="","",SUM(List1:List99!K7))</f>
      </c>
      <c r="L7" s="120">
        <f>IF(OR($U7="",SUM(List1:List99!L7)=0),"",SUM(List1:List99!L7))</f>
      </c>
      <c r="M7" s="115">
        <f>IF(L7="","",SUM(List1:List99!M7))</f>
      </c>
      <c r="N7" s="111">
        <f>IF(P7="","",SUM(List1:List99!#REF!)*2+SUM(List1:List99!C7)*2+SUM(List1:List99!F7)*3+SUM(List1:List99!I7))</f>
      </c>
      <c r="O7" s="120">
        <f aca="true" t="shared" si="0" ref="O7:O23">IF(M7="","",N7/M7*100)</f>
      </c>
      <c r="P7" s="115">
        <f>IF(OR($U7="",SUM(List1:List2!P7)=0),"",SUM(List1:List2!P7))</f>
      </c>
      <c r="Q7" s="111">
        <f>IF(P7="","",SUM(List1:List2!Q7))</f>
      </c>
      <c r="R7" s="120">
        <f aca="true" t="shared" si="1" ref="R7:R23">IF(P7="","",Q7/P7*100)</f>
      </c>
      <c r="S7" s="205">
        <f>IF(U7="","",SUM(List1:List2!E7)*2+SUM(List1:List2!H7)*2+SUM(List1:List2!K7)*3+SUM(List1:List2!N7))</f>
      </c>
      <c r="T7" s="66">
        <f>IF(U7="","",(2*Q7)-P7)</f>
      </c>
      <c r="U7" s="141">
        <f>IF(SUM(List1:List99!U7)=0,"",SUM(List1:List99!U7))</f>
      </c>
      <c r="V7" s="60">
        <f>IF(SUM(List1:List99!V7)=0,"",SUM(List1:List99!V7))</f>
      </c>
      <c r="W7" s="61">
        <f>IF(SUM(List1:List99!W7)=0,"",SUM(List1:List99!W7))</f>
      </c>
      <c r="X7" s="61">
        <f>IF(SUM(List1:List99!X7)=0,"",SUM(List1:List99!X7))</f>
      </c>
      <c r="Y7" s="61">
        <f>IF(SUM(List1:List99!Y7)=0,"",SUM(List1:List99!Y7))</f>
      </c>
      <c r="Z7" s="148">
        <f>IF(SUM(List1:List99!Z7)=0,"",SUM(List1:List99!Z7))</f>
      </c>
      <c r="AA7" s="84">
        <f>IF(SUM(List1:List99!AA7)=0,"",SUM(List1:List99!AA7))</f>
      </c>
      <c r="AB7" s="60">
        <f>IF(SUM(List1:List99!AB7)=0,"",SUM(List1:List99!AB7))</f>
      </c>
      <c r="AC7" s="61">
        <f>IF(SUM(List1:List99!AC7)=0,"",SUM(List1:List99!AC7))</f>
      </c>
      <c r="AD7" s="84">
        <f>IF(SUM(List1:List99!AD7)=0,"",SUM(List1:List99!AD7))</f>
      </c>
      <c r="AE7" s="136">
        <f>IF(U7="","",SUM(V7:AA7)-SUM(AB7:AD7))</f>
      </c>
      <c r="AF7" s="182">
        <f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76">
        <v>4</v>
      </c>
      <c r="B8" s="174" t="str">
        <f>IF(List1!B8=0,"",List1!B8)</f>
        <v>Štrupl</v>
      </c>
      <c r="C8" s="193">
        <f>IF(U8="","",SUM(List1:List99!C8)*60*24)</f>
        <v>118.12</v>
      </c>
      <c r="D8" s="228">
        <f>IF(OR($U8="",SUM(List1:List99!D8)=0),"",SUM(List1:List99!D8))</f>
        <v>13</v>
      </c>
      <c r="E8" s="229">
        <f>IF(D8="","",SUM(List1:List99!E8))</f>
        <v>10</v>
      </c>
      <c r="F8" s="236">
        <f aca="true" t="shared" si="2" ref="F8:F23">IF(D8="","",E8/D8*100)</f>
        <v>76.9</v>
      </c>
      <c r="G8" s="228">
        <f>IF(OR($U8="",SUM(List1:List99!G8)=0),"",SUM(List1:List99!G8))</f>
        <v>11</v>
      </c>
      <c r="H8" s="229">
        <f>IF(G8="","",SUM(List1:List99!H8))</f>
        <v>4</v>
      </c>
      <c r="I8" s="236">
        <f aca="true" t="shared" si="3" ref="I8:I23">IF(G8="","",H8/G8*100)</f>
        <v>36.4</v>
      </c>
      <c r="J8" s="228">
        <f>IF(OR($U8="",SUM(List1:List99!J8)=0),"",SUM(List1:List99!J8))</f>
        <v>2</v>
      </c>
      <c r="K8" s="229">
        <f>IF(J8="","",SUM(List1:List99!K8))</f>
        <v>0</v>
      </c>
      <c r="L8" s="236">
        <f aca="true" t="shared" si="4" ref="L8:L23">IF(J8="","",K8/J8*100)</f>
        <v>0</v>
      </c>
      <c r="M8" s="228">
        <f>IF(OR($U8="",SUM(List1:List99!M8)=0),"",SUM(List1:List99!M8))</f>
        <v>15</v>
      </c>
      <c r="N8" s="229">
        <f>IF(M8="","",SUM(List1:List99!N8))</f>
        <v>8</v>
      </c>
      <c r="O8" s="236">
        <f t="shared" si="0"/>
        <v>53.3</v>
      </c>
      <c r="P8" s="75">
        <f>IF(OR($U8="",SUM(List1:List99!P8)=0),"",SUM(List1:List99!P8))</f>
        <v>41</v>
      </c>
      <c r="Q8" s="111">
        <f>IF(P8="","",SUM(List1:List99!Q8))</f>
        <v>22</v>
      </c>
      <c r="R8" s="121">
        <f t="shared" si="1"/>
        <v>53.7</v>
      </c>
      <c r="S8" s="205">
        <f>IF(U8="","",SUM(List1:List99!E8)*2+SUM(List1:List99!H8)*2+SUM(List1:List99!K8)*3+SUM(List1:List99!N8))</f>
        <v>36</v>
      </c>
      <c r="T8" s="66">
        <f aca="true" t="shared" si="5" ref="T8:T23">IF(U8="","",(2*Q8)-P8)</f>
        <v>3</v>
      </c>
      <c r="U8" s="142">
        <f>IF(SUM(List1:List99!U8)=0,"",SUM(List1:List99!U8))</f>
        <v>11</v>
      </c>
      <c r="V8" s="75">
        <f>IF(SUM(List1:List99!V8)=0,"",SUM(List1:List99!V8))</f>
        <v>21</v>
      </c>
      <c r="W8" s="59">
        <f>IF(SUM(List1:List99!W8)=0,"",SUM(List1:List99!W8))</f>
        <v>15</v>
      </c>
      <c r="X8" s="59">
        <f>IF(SUM(List1:List99!X8)=0,"",SUM(List1:List99!X8))</f>
        <v>13</v>
      </c>
      <c r="Y8" s="59">
        <f>IF(SUM(List1:List99!Y8)=0,"",SUM(List1:List99!Y8))</f>
        <v>4</v>
      </c>
      <c r="Z8" s="111">
        <f>IF(SUM(List1:List99!Z8)=0,"",SUM(List1:List99!Z8))</f>
        <v>3</v>
      </c>
      <c r="AA8" s="59">
        <f>IF(SUM(List1:List99!AA8)=0,"",SUM(List1:List99!AA8))</f>
        <v>10</v>
      </c>
      <c r="AB8" s="75">
        <f>IF(SUM(List1:List99!AB8)=0,"",SUM(List1:List99!AB8))</f>
        <v>25</v>
      </c>
      <c r="AC8" s="59">
        <f>IF(SUM(List1:List99!AC8)=0,"",SUM(List1:List99!AC8))</f>
        <v>7</v>
      </c>
      <c r="AD8" s="78">
        <f>IF(SUM(List1:List99!AD8)=0,"",SUM(List1:List99!AD8))</f>
        <v>23</v>
      </c>
      <c r="AE8" s="136">
        <f aca="true" t="shared" si="6" ref="AE8:AE23">IF(U8="","",SUM(V8:AA8)-SUM(AB8:AD8))</f>
        <v>11</v>
      </c>
      <c r="AF8" s="182">
        <f aca="true" t="shared" si="7" ref="AF8:AF23">IF(U8="","",T8+AE8)</f>
        <v>14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76">
        <v>5</v>
      </c>
      <c r="B9" s="174" t="str">
        <f>IF(List1!B9=0,"",List1!B9)</f>
        <v>Hruška</v>
      </c>
      <c r="C9" s="193">
        <f>IF(U9="","",SUM(List1:List99!C9)*60*24)</f>
        <v>293.77</v>
      </c>
      <c r="D9" s="228">
        <f>IF(OR($U9="",SUM(List1:List99!D9)=0),"",SUM(List1:List99!D9))</f>
        <v>30</v>
      </c>
      <c r="E9" s="229">
        <f>IF(D9="","",SUM(List1:List99!E9))</f>
        <v>22</v>
      </c>
      <c r="F9" s="236">
        <f t="shared" si="2"/>
        <v>73.3</v>
      </c>
      <c r="G9" s="228">
        <f>IF(OR($U9="",SUM(List1:List99!G9)=0),"",SUM(List1:List99!G9))</f>
        <v>34</v>
      </c>
      <c r="H9" s="229">
        <f>IF(G9="","",SUM(List1:List99!H9))</f>
        <v>10</v>
      </c>
      <c r="I9" s="236">
        <f t="shared" si="3"/>
        <v>29.4</v>
      </c>
      <c r="J9" s="228">
        <f>IF(OR($U9="",SUM(List1:List99!J9)=0),"",SUM(List1:List99!J9))</f>
        <v>24</v>
      </c>
      <c r="K9" s="229">
        <f>IF(J9="","",SUM(List1:List99!K9))</f>
        <v>10</v>
      </c>
      <c r="L9" s="236">
        <f t="shared" si="4"/>
        <v>41.7</v>
      </c>
      <c r="M9" s="228">
        <f>IF(OR($U9="",SUM(List1:List99!M9)=0),"",SUM(List1:List99!M9))</f>
        <v>25</v>
      </c>
      <c r="N9" s="229">
        <f>IF(M9="","",SUM(List1:List99!N9))</f>
        <v>12</v>
      </c>
      <c r="O9" s="236">
        <f t="shared" si="0"/>
        <v>48</v>
      </c>
      <c r="P9" s="75">
        <f>IF(OR($U9="",SUM(List1:List99!P9)=0),"",SUM(List1:List99!P9))</f>
        <v>113</v>
      </c>
      <c r="Q9" s="111">
        <f>IF(P9="","",SUM(List1:List99!Q9))</f>
        <v>54</v>
      </c>
      <c r="R9" s="121">
        <f t="shared" si="1"/>
        <v>47.8</v>
      </c>
      <c r="S9" s="205">
        <f>IF(U9="","",SUM(List1:List99!E9)*2+SUM(List1:List99!H9)*2+SUM(List1:List99!K9)*3+SUM(List1:List99!N9))</f>
        <v>106</v>
      </c>
      <c r="T9" s="66">
        <f t="shared" si="5"/>
        <v>-5</v>
      </c>
      <c r="U9" s="142">
        <f>IF(SUM(List1:List99!U9)=0,"",SUM(List1:List99!U9))</f>
        <v>17</v>
      </c>
      <c r="V9" s="75">
        <f>IF(SUM(List1:List99!V9)=0,"",SUM(List1:List99!V9))</f>
        <v>20</v>
      </c>
      <c r="W9" s="59">
        <f>IF(SUM(List1:List99!W9)=0,"",SUM(List1:List99!W9))</f>
        <v>4</v>
      </c>
      <c r="X9" s="59">
        <f>IF(SUM(List1:List99!X9)=0,"",SUM(List1:List99!X9))</f>
        <v>54</v>
      </c>
      <c r="Y9" s="59">
        <f>IF(SUM(List1:List99!Y9)=0,"",SUM(List1:List99!Y9))</f>
        <v>5</v>
      </c>
      <c r="Z9" s="59">
        <f>IF(SUM(List1:List99!Z9)=0,"",SUM(List1:List99!Z9))</f>
        <v>68</v>
      </c>
      <c r="AA9" s="59">
        <f>IF(SUM(List1:List99!AA9)=0,"",SUM(List1:List99!AA9))</f>
        <v>34</v>
      </c>
      <c r="AB9" s="75">
        <f>IF(SUM(List1:List99!AB9)=0,"",SUM(List1:List99!AB9))</f>
        <v>68</v>
      </c>
      <c r="AC9" s="59">
        <f>IF(SUM(List1:List99!AC9)=0,"",SUM(List1:List99!AC9))</f>
        <v>45</v>
      </c>
      <c r="AD9" s="78">
        <f>IF(SUM(List1:List99!AD9)=0,"",SUM(List1:List99!AD9))</f>
        <v>29</v>
      </c>
      <c r="AE9" s="136">
        <f t="shared" si="6"/>
        <v>43</v>
      </c>
      <c r="AF9" s="182">
        <f t="shared" si="7"/>
        <v>38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76">
        <v>6</v>
      </c>
      <c r="B10" s="174" t="str">
        <f>IF(List1!B10=0,"",List1!B10)</f>
        <v>Nechanický</v>
      </c>
      <c r="C10" s="193">
        <f>IF(U10="","",SUM(List1:List99!C10)*60*24)</f>
        <v>136.03</v>
      </c>
      <c r="D10" s="228">
        <f>IF(OR($U10="",SUM(List1:List99!D10)=0),"",SUM(List1:List99!D10))</f>
        <v>19</v>
      </c>
      <c r="E10" s="229">
        <f>IF(D10="","",SUM(List1:List99!E10))</f>
        <v>13</v>
      </c>
      <c r="F10" s="236">
        <f t="shared" si="2"/>
        <v>68.4</v>
      </c>
      <c r="G10" s="228">
        <f>IF(OR($U10="",SUM(List1:List99!G10)=0),"",SUM(List1:List99!G10))</f>
        <v>24</v>
      </c>
      <c r="H10" s="229">
        <f>IF(G10="","",SUM(List1:List99!H10))</f>
        <v>9</v>
      </c>
      <c r="I10" s="236">
        <f t="shared" si="3"/>
        <v>37.5</v>
      </c>
      <c r="J10" s="228">
        <f>IF(OR($U10="",SUM(List1:List99!J10)=0),"",SUM(List1:List99!J10))</f>
        <v>13</v>
      </c>
      <c r="K10" s="229">
        <f>IF(J10="","",SUM(List1:List99!K10))</f>
        <v>2</v>
      </c>
      <c r="L10" s="236">
        <f t="shared" si="4"/>
        <v>15.4</v>
      </c>
      <c r="M10" s="228">
        <f>IF(OR($U10="",SUM(List1:List99!M10)=0),"",SUM(List1:List99!M10))</f>
        <v>16</v>
      </c>
      <c r="N10" s="229">
        <f>IF(M10="","",SUM(List1:List99!N10))</f>
        <v>10</v>
      </c>
      <c r="O10" s="236">
        <f t="shared" si="0"/>
        <v>62.5</v>
      </c>
      <c r="P10" s="75">
        <f>IF(OR($U10="",SUM(List1:List99!P10)=0),"",SUM(List1:List99!P10))</f>
        <v>72</v>
      </c>
      <c r="Q10" s="111">
        <f>IF(P10="","",SUM(List1:List99!Q10))</f>
        <v>34</v>
      </c>
      <c r="R10" s="121">
        <f t="shared" si="1"/>
        <v>47.2</v>
      </c>
      <c r="S10" s="205">
        <f>IF(U10="","",SUM(List1:List99!E10)*2+SUM(List1:List99!H10)*2+SUM(List1:List99!K10)*3+SUM(List1:List99!N10))</f>
        <v>60</v>
      </c>
      <c r="T10" s="66">
        <f t="shared" si="5"/>
        <v>-4</v>
      </c>
      <c r="U10" s="142">
        <f>IF(SUM(List1:List99!U10)=0,"",SUM(List1:List99!U10))</f>
        <v>12</v>
      </c>
      <c r="V10" s="75">
        <f>IF(SUM(List1:List99!V10)=0,"",SUM(List1:List99!V10))</f>
        <v>23</v>
      </c>
      <c r="W10" s="59">
        <f>IF(SUM(List1:List99!W10)=0,"",SUM(List1:List99!W10))</f>
        <v>11</v>
      </c>
      <c r="X10" s="59">
        <f>IF(SUM(List1:List99!X10)=0,"",SUM(List1:List99!X10))</f>
        <v>11</v>
      </c>
      <c r="Y10" s="59">
        <f>IF(SUM(List1:List99!Y10)=0,"",SUM(List1:List99!Y10))</f>
        <v>1</v>
      </c>
      <c r="Z10" s="111">
        <f>IF(SUM(List1:List99!Z10)=0,"",SUM(List1:List99!Z10))</f>
        <v>12</v>
      </c>
      <c r="AA10" s="59">
        <f>IF(SUM(List1:List99!AA10)=0,"",SUM(List1:List99!AA10))</f>
        <v>11</v>
      </c>
      <c r="AB10" s="75">
        <f>IF(SUM(List1:List99!AB10)=0,"",SUM(List1:List99!AB10))</f>
        <v>27</v>
      </c>
      <c r="AC10" s="59">
        <f>IF(SUM(List1:List99!AC10)=0,"",SUM(List1:List99!AC10))</f>
        <v>12</v>
      </c>
      <c r="AD10" s="78">
        <f>IF(SUM(List1:List99!AD10)=0,"",SUM(List1:List99!AD10))</f>
        <v>20</v>
      </c>
      <c r="AE10" s="136">
        <f t="shared" si="6"/>
        <v>10</v>
      </c>
      <c r="AF10" s="182">
        <f t="shared" si="7"/>
        <v>6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76">
        <v>7</v>
      </c>
      <c r="B11" s="174">
        <f>IF(List1!B11=0,"",List1!B11)</f>
      </c>
      <c r="C11" s="193">
        <f>IF(U11="","",SUM(List1:List99!C11)*60*24)</f>
      </c>
      <c r="D11" s="228">
        <f>IF(OR($U11="",SUM(List1:List99!D11)=0),"",SUM(List1:List99!D11))</f>
      </c>
      <c r="E11" s="229">
        <f>IF(D11="","",SUM(List1:List99!E11))</f>
      </c>
      <c r="F11" s="236">
        <f t="shared" si="2"/>
      </c>
      <c r="G11" s="228">
        <f>IF(OR($U11="",SUM(List1:List99!G11)=0),"",SUM(List1:List99!G11))</f>
      </c>
      <c r="H11" s="229">
        <f>IF(G11="","",SUM(List1:List99!H11))</f>
      </c>
      <c r="I11" s="236">
        <f t="shared" si="3"/>
      </c>
      <c r="J11" s="228">
        <f>IF(OR($U11="",SUM(List1:List99!J11)=0),"",SUM(List1:List99!J11))</f>
      </c>
      <c r="K11" s="229">
        <f>IF(J11="","",SUM(List1:List99!K11))</f>
      </c>
      <c r="L11" s="236">
        <f t="shared" si="4"/>
      </c>
      <c r="M11" s="228">
        <f>IF(OR($U11="",SUM(List1:List99!M11)=0),"",SUM(List1:List99!M11))</f>
      </c>
      <c r="N11" s="229">
        <f>IF(M11="","",SUM(List1:List99!N11))</f>
      </c>
      <c r="O11" s="236">
        <f t="shared" si="0"/>
      </c>
      <c r="P11" s="75">
        <f>IF(OR($U11="",SUM(List1:List99!P11)=0),"",SUM(List1:List99!P11))</f>
      </c>
      <c r="Q11" s="111">
        <f>IF(P11="","",SUM(List1:List99!Q11))</f>
      </c>
      <c r="R11" s="121">
        <f t="shared" si="1"/>
      </c>
      <c r="S11" s="205">
        <f>IF(U11="","",SUM(List1:List99!E11)*2+SUM(List1:List99!H11)*2+SUM(List1:List99!K11)*3+SUM(List1:List99!N11))</f>
      </c>
      <c r="T11" s="66">
        <f t="shared" si="5"/>
      </c>
      <c r="U11" s="142">
        <f>IF(SUM(List1:List99!U11)=0,"",SUM(List1:List99!U11))</f>
      </c>
      <c r="V11" s="75">
        <f>IF(SUM(List1:List99!V11)=0,"",SUM(List1:List99!V11))</f>
      </c>
      <c r="W11" s="59">
        <f>IF(SUM(List1:List99!W11)=0,"",SUM(List1:List99!W11))</f>
      </c>
      <c r="X11" s="59">
        <f>IF(SUM(List1:List99!X11)=0,"",SUM(List1:List99!X11))</f>
      </c>
      <c r="Y11" s="59">
        <f>IF(SUM(List1:List99!Y11)=0,"",SUM(List1:List99!Y11))</f>
      </c>
      <c r="Z11" s="111">
        <f>IF(SUM(List1:List99!Z11)=0,"",SUM(List1:List99!Z11))</f>
      </c>
      <c r="AA11" s="59">
        <f>IF(SUM(List1:List99!AA11)=0,"",SUM(List1:List99!AA11))</f>
      </c>
      <c r="AB11" s="75">
        <f>IF(SUM(List1:List99!AB11)=0,"",SUM(List1:List99!AB11))</f>
      </c>
      <c r="AC11" s="59">
        <f>IF(SUM(List1:List99!AC11)=0,"",SUM(List1:List99!AC11))</f>
      </c>
      <c r="AD11" s="78">
        <f>IF(SUM(List1:List99!AD11)=0,"",SUM(List1:List99!AD11))</f>
      </c>
      <c r="AE11" s="136">
        <f t="shared" si="6"/>
      </c>
      <c r="AF11" s="182">
        <f t="shared" si="7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76">
        <v>8</v>
      </c>
      <c r="B12" s="174" t="str">
        <f>IF(List1!B12=0,"",List1!B12)</f>
        <v>Korenčík</v>
      </c>
      <c r="C12" s="193">
        <f>IF(U12="","",SUM(List1:List99!C12)*60*24)</f>
        <v>484.85</v>
      </c>
      <c r="D12" s="228">
        <f>IF(OR($U12="",SUM(List1:List99!D12)=0),"",SUM(List1:List99!D12))</f>
        <v>22</v>
      </c>
      <c r="E12" s="229">
        <f>IF(D12="","",SUM(List1:List99!E12))</f>
        <v>10</v>
      </c>
      <c r="F12" s="236">
        <f t="shared" si="2"/>
        <v>45.5</v>
      </c>
      <c r="G12" s="228">
        <f>IF(OR($U12="",SUM(List1:List99!G12)=0),"",SUM(List1:List99!G12))</f>
        <v>123</v>
      </c>
      <c r="H12" s="229">
        <f>IF(G12="","",SUM(List1:List99!H12))</f>
        <v>56</v>
      </c>
      <c r="I12" s="236">
        <f t="shared" si="3"/>
        <v>45.5</v>
      </c>
      <c r="J12" s="228">
        <f>IF(OR($U12="",SUM(List1:List99!J12)=0),"",SUM(List1:List99!J12))</f>
        <v>1</v>
      </c>
      <c r="K12" s="229">
        <f>IF(J12="","",SUM(List1:List99!K12))</f>
        <v>1</v>
      </c>
      <c r="L12" s="236">
        <f t="shared" si="4"/>
        <v>100</v>
      </c>
      <c r="M12" s="228">
        <f>IF(OR($U12="",SUM(List1:List99!M12)=0),"",SUM(List1:List99!M12))</f>
        <v>35</v>
      </c>
      <c r="N12" s="229">
        <f>IF(M12="","",SUM(List1:List99!N12))</f>
        <v>19</v>
      </c>
      <c r="O12" s="236">
        <f t="shared" si="0"/>
        <v>54.3</v>
      </c>
      <c r="P12" s="75">
        <f>IF(OR($U12="",SUM(List1:List99!P12)=0),"",SUM(List1:List99!P12))</f>
        <v>181</v>
      </c>
      <c r="Q12" s="111">
        <f>IF(P12="","",SUM(List1:List99!Q12))</f>
        <v>86</v>
      </c>
      <c r="R12" s="121">
        <f t="shared" si="1"/>
        <v>47.5</v>
      </c>
      <c r="S12" s="205">
        <f>IF(U12="","",SUM(List1:List99!E12)*2+SUM(List1:List99!H12)*2+SUM(List1:List99!K12)*3+SUM(List1:List99!N12))</f>
        <v>154</v>
      </c>
      <c r="T12" s="66">
        <f t="shared" si="5"/>
        <v>-9</v>
      </c>
      <c r="U12" s="142">
        <f>IF(SUM(List1:List99!U12)=0,"",SUM(List1:List99!U12))</f>
        <v>19</v>
      </c>
      <c r="V12" s="75">
        <f>IF(SUM(List1:List99!V12)=0,"",SUM(List1:List99!V12))</f>
        <v>21</v>
      </c>
      <c r="W12" s="59">
        <f>IF(SUM(List1:List99!W12)=0,"",SUM(List1:List99!W12))</f>
        <v>2</v>
      </c>
      <c r="X12" s="59">
        <f>IF(SUM(List1:List99!X12)=0,"",SUM(List1:List99!X12))</f>
        <v>50</v>
      </c>
      <c r="Y12" s="59">
        <f>IF(SUM(List1:List99!Y12)=0,"",SUM(List1:List99!Y12))</f>
        <v>1</v>
      </c>
      <c r="Z12" s="111">
        <f>IF(SUM(List1:List99!Z12)=0,"",SUM(List1:List99!Z12))</f>
        <v>39</v>
      </c>
      <c r="AA12" s="59">
        <f>IF(SUM(List1:List99!AA12)=0,"",SUM(List1:List99!AA12))</f>
        <v>32</v>
      </c>
      <c r="AB12" s="75">
        <f>IF(SUM(List1:List99!AB12)=0,"",SUM(List1:List99!AB12))</f>
        <v>56</v>
      </c>
      <c r="AC12" s="59">
        <f>IF(SUM(List1:List99!AC12)=0,"",SUM(List1:List99!AC12))</f>
        <v>33</v>
      </c>
      <c r="AD12" s="78">
        <f>IF(SUM(List1:List99!AD12)=0,"",SUM(List1:List99!AD12))</f>
        <v>39</v>
      </c>
      <c r="AE12" s="136">
        <f t="shared" si="6"/>
        <v>17</v>
      </c>
      <c r="AF12" s="182">
        <f t="shared" si="7"/>
        <v>8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76">
        <v>9</v>
      </c>
      <c r="B13" s="174" t="str">
        <f>IF(List1!B13=0,"",List1!B13)</f>
        <v>Brych</v>
      </c>
      <c r="C13" s="193">
        <f>IF(U13="","",SUM(List1:List99!C13)*60*24)</f>
      </c>
      <c r="D13" s="228">
        <f>IF(OR($U13="",SUM(List1:List99!D13)=0),"",SUM(List1:List99!D13))</f>
      </c>
      <c r="E13" s="229">
        <f>IF(D13="","",SUM(List1:List99!E13))</f>
      </c>
      <c r="F13" s="236">
        <f t="shared" si="2"/>
      </c>
      <c r="G13" s="228">
        <f>IF(OR($U13="",SUM(List1:List99!G13)=0),"",SUM(List1:List99!G13))</f>
      </c>
      <c r="H13" s="229">
        <f>IF(G13="","",SUM(List1:List99!H13))</f>
      </c>
      <c r="I13" s="236">
        <f t="shared" si="3"/>
      </c>
      <c r="J13" s="228">
        <f>IF(OR($U13="",SUM(List1:List99!J13)=0),"",SUM(List1:List99!J13))</f>
      </c>
      <c r="K13" s="229">
        <f>IF(J13="","",SUM(List1:List99!K13))</f>
      </c>
      <c r="L13" s="236">
        <f t="shared" si="4"/>
      </c>
      <c r="M13" s="228">
        <f>IF(OR($U13="",SUM(List1:List99!M13)=0),"",SUM(List1:List99!M13))</f>
      </c>
      <c r="N13" s="229">
        <f>IF(M13="","",SUM(List1:List99!N13))</f>
      </c>
      <c r="O13" s="236">
        <f t="shared" si="0"/>
      </c>
      <c r="P13" s="75">
        <f>IF(OR($U13="",SUM(List1:List99!P13)=0),"",SUM(List1:List99!P13))</f>
      </c>
      <c r="Q13" s="111">
        <f>IF(P13="","",SUM(List1:List99!Q13))</f>
      </c>
      <c r="R13" s="121">
        <f t="shared" si="1"/>
      </c>
      <c r="S13" s="205">
        <f>IF(U13="","",SUM(List1:List99!E13)*2+SUM(List1:List99!H13)*2+SUM(List1:List99!K13)*3+SUM(List1:List99!N13))</f>
      </c>
      <c r="T13" s="66">
        <f t="shared" si="5"/>
      </c>
      <c r="U13" s="142">
        <f>IF(SUM(List1:List99!U13)=0,"",SUM(List1:List99!U13))</f>
      </c>
      <c r="V13" s="75">
        <f>IF(SUM(List1:List99!V13)=0,"",SUM(List1:List99!V13))</f>
      </c>
      <c r="W13" s="59">
        <f>IF(SUM(List1:List99!W13)=0,"",SUM(List1:List99!W13))</f>
      </c>
      <c r="X13" s="59">
        <f>IF(SUM(List1:List99!X13)=0,"",SUM(List1:List99!X13))</f>
      </c>
      <c r="Y13" s="59">
        <f>IF(SUM(List1:List99!Y13)=0,"",SUM(List1:List99!Y13))</f>
      </c>
      <c r="Z13" s="111">
        <f>IF(SUM(List1:List99!Z13)=0,"",SUM(List1:List99!Z13))</f>
      </c>
      <c r="AA13" s="59">
        <f>IF(SUM(List1:List99!AA13)=0,"",SUM(List1:List99!AA13))</f>
      </c>
      <c r="AB13" s="75">
        <f>IF(SUM(List1:List99!AB13)=0,"",SUM(List1:List99!AB13))</f>
      </c>
      <c r="AC13" s="59">
        <f>IF(SUM(List1:List99!AC13)=0,"",SUM(List1:List99!AC13))</f>
      </c>
      <c r="AD13" s="78">
        <f>IF(SUM(List1:List99!AD13)=0,"",SUM(List1:List99!AD13))</f>
      </c>
      <c r="AE13" s="136">
        <f t="shared" si="6"/>
      </c>
      <c r="AF13" s="182">
        <f t="shared" si="7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76">
        <v>10</v>
      </c>
      <c r="B14" s="174" t="str">
        <f>IF(List1!B14=0,"",List1!B14)</f>
        <v>Rameš J.</v>
      </c>
      <c r="C14" s="193">
        <f>IF(U14="","",SUM(List1:List99!C14)*60*24)</f>
        <v>408.08</v>
      </c>
      <c r="D14" s="228">
        <f>IF(OR($U14="",SUM(List1:List99!D14)=0),"",SUM(List1:List99!D14))</f>
        <v>55</v>
      </c>
      <c r="E14" s="229">
        <f>IF(D14="","",SUM(List1:List99!E14))</f>
        <v>28</v>
      </c>
      <c r="F14" s="236">
        <f t="shared" si="2"/>
        <v>50.9</v>
      </c>
      <c r="G14" s="228">
        <f>IF(OR($U14="",SUM(List1:List99!G14)=0),"",SUM(List1:List99!G14))</f>
        <v>55</v>
      </c>
      <c r="H14" s="229">
        <f>IF(G14="","",SUM(List1:List99!H14))</f>
        <v>19</v>
      </c>
      <c r="I14" s="236">
        <f t="shared" si="3"/>
        <v>34.5</v>
      </c>
      <c r="J14" s="228">
        <f>IF(OR($U14="",SUM(List1:List99!J14)=0),"",SUM(List1:List99!J14))</f>
        <v>107</v>
      </c>
      <c r="K14" s="229">
        <f>IF(J14="","",SUM(List1:List99!K14))</f>
        <v>38</v>
      </c>
      <c r="L14" s="236">
        <f t="shared" si="4"/>
        <v>35.5</v>
      </c>
      <c r="M14" s="228">
        <f>IF(OR($U14="",SUM(List1:List99!M14)=0),"",SUM(List1:List99!M14))</f>
        <v>41</v>
      </c>
      <c r="N14" s="229">
        <f>IF(M14="","",SUM(List1:List99!N14))</f>
        <v>33</v>
      </c>
      <c r="O14" s="236">
        <f t="shared" si="0"/>
        <v>80.5</v>
      </c>
      <c r="P14" s="75">
        <f>IF(OR($U14="",SUM(List1:List99!P14)=0),"",SUM(List1:List99!P14))</f>
        <v>258</v>
      </c>
      <c r="Q14" s="111">
        <f>IF(P14="","",SUM(List1:List99!Q14))</f>
        <v>118</v>
      </c>
      <c r="R14" s="121">
        <f t="shared" si="1"/>
        <v>45.7</v>
      </c>
      <c r="S14" s="205">
        <f>IF(U14="","",SUM(List1:List99!E14)*2+SUM(List1:List99!H14)*2+SUM(List1:List99!K14)*3+SUM(List1:List99!N14))</f>
        <v>241</v>
      </c>
      <c r="T14" s="66">
        <f t="shared" si="5"/>
        <v>-22</v>
      </c>
      <c r="U14" s="142">
        <f>IF(SUM(List1:List99!U14)=0,"",SUM(List1:List99!U14))</f>
        <v>16</v>
      </c>
      <c r="V14" s="75">
        <f>IF(SUM(List1:List99!V14)=0,"",SUM(List1:List99!V14))</f>
        <v>15</v>
      </c>
      <c r="W14" s="59">
        <f>IF(SUM(List1:List99!W14)=0,"",SUM(List1:List99!W14))</f>
        <v>6</v>
      </c>
      <c r="X14" s="59">
        <f>IF(SUM(List1:List99!X14)=0,"",SUM(List1:List99!X14))</f>
        <v>54</v>
      </c>
      <c r="Y14" s="59">
        <f>IF(SUM(List1:List99!Y14)=0,"",SUM(List1:List99!Y14))</f>
        <v>1</v>
      </c>
      <c r="Z14" s="111">
        <f>IF(SUM(List1:List99!Z14)=0,"",SUM(List1:List99!Z14))</f>
        <v>60</v>
      </c>
      <c r="AA14" s="59">
        <f>IF(SUM(List1:List99!AA14)=0,"",SUM(List1:List99!AA14))</f>
        <v>60</v>
      </c>
      <c r="AB14" s="75">
        <f>IF(SUM(List1:List99!AB14)=0,"",SUM(List1:List99!AB14))</f>
        <v>58</v>
      </c>
      <c r="AC14" s="59">
        <f>IF(SUM(List1:List99!AC14)=0,"",SUM(List1:List99!AC14))</f>
        <v>54</v>
      </c>
      <c r="AD14" s="78">
        <f>IF(SUM(List1:List99!AD14)=0,"",SUM(List1:List99!AD14))</f>
        <v>43</v>
      </c>
      <c r="AE14" s="136">
        <f t="shared" si="6"/>
        <v>41</v>
      </c>
      <c r="AF14" s="182">
        <f t="shared" si="7"/>
        <v>19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76">
        <v>11</v>
      </c>
      <c r="B15" s="174" t="str">
        <f>IF(List1!B15=0,"",List1!B15)</f>
        <v>Šťástka</v>
      </c>
      <c r="C15" s="193">
        <f>IF(U15="","",SUM(List1:List99!C15)*60*24)</f>
        <v>608.02</v>
      </c>
      <c r="D15" s="228">
        <f>IF(OR($U15="",SUM(List1:List99!D15)=0),"",SUM(List1:List99!D15))</f>
        <v>214</v>
      </c>
      <c r="E15" s="229">
        <f>IF(D15="","",SUM(List1:List99!E15))</f>
        <v>115</v>
      </c>
      <c r="F15" s="236">
        <f t="shared" si="2"/>
        <v>53.7</v>
      </c>
      <c r="G15" s="228">
        <f>IF(OR($U15="",SUM(List1:List99!G15)=0),"",SUM(List1:List99!G15))</f>
        <v>14</v>
      </c>
      <c r="H15" s="229">
        <f>IF(G15="","",SUM(List1:List99!H15))</f>
        <v>7</v>
      </c>
      <c r="I15" s="236">
        <f t="shared" si="3"/>
        <v>50</v>
      </c>
      <c r="J15" s="228">
        <f>IF(OR($U15="",SUM(List1:List99!J15)=0),"",SUM(List1:List99!J15))</f>
        <v>1</v>
      </c>
      <c r="K15" s="229">
        <f>IF(J15="","",SUM(List1:List99!K15))</f>
        <v>1</v>
      </c>
      <c r="L15" s="236">
        <f t="shared" si="4"/>
        <v>100</v>
      </c>
      <c r="M15" s="228">
        <f>IF(OR($U15="",SUM(List1:List99!M15)=0),"",SUM(List1:List99!M15))</f>
        <v>93</v>
      </c>
      <c r="N15" s="229">
        <f>IF(M15="","",SUM(List1:List99!N15))</f>
        <v>47</v>
      </c>
      <c r="O15" s="236">
        <f t="shared" si="0"/>
        <v>50.5</v>
      </c>
      <c r="P15" s="75">
        <f>IF(OR($U15="",SUM(List1:List99!P15)=0),"",SUM(List1:List99!P15))</f>
        <v>322</v>
      </c>
      <c r="Q15" s="111">
        <f>IF(P15="","",SUM(List1:List99!Q15))</f>
        <v>170</v>
      </c>
      <c r="R15" s="121">
        <f t="shared" si="1"/>
        <v>52.8</v>
      </c>
      <c r="S15" s="205">
        <f>IF(U15="","",SUM(List1:List99!E15)*2+SUM(List1:List99!H15)*2+SUM(List1:List99!K15)*3+SUM(List1:List99!N15))</f>
        <v>294</v>
      </c>
      <c r="T15" s="66">
        <f t="shared" si="5"/>
        <v>18</v>
      </c>
      <c r="U15" s="142">
        <f>IF(SUM(List1:List99!U15)=0,"",SUM(List1:List99!U15))</f>
        <v>19</v>
      </c>
      <c r="V15" s="75">
        <f>IF(SUM(List1:List99!V15)=0,"",SUM(List1:List99!V15))</f>
        <v>103</v>
      </c>
      <c r="W15" s="59">
        <f>IF(SUM(List1:List99!W15)=0,"",SUM(List1:List99!W15))</f>
        <v>66</v>
      </c>
      <c r="X15" s="59">
        <f>IF(SUM(List1:List99!X15)=0,"",SUM(List1:List99!X15))</f>
        <v>58</v>
      </c>
      <c r="Y15" s="59">
        <f>IF(SUM(List1:List99!Y15)=0,"",SUM(List1:List99!Y15))</f>
        <v>12</v>
      </c>
      <c r="Z15" s="111">
        <f>IF(SUM(List1:List99!Z15)=0,"",SUM(List1:List99!Z15))</f>
        <v>29</v>
      </c>
      <c r="AA15" s="59">
        <f>IF(SUM(List1:List99!AA15)=0,"",SUM(List1:List99!AA15))</f>
        <v>78</v>
      </c>
      <c r="AB15" s="75">
        <f>IF(SUM(List1:List99!AB15)=0,"",SUM(List1:List99!AB15))</f>
        <v>97</v>
      </c>
      <c r="AC15" s="59">
        <f>IF(SUM(List1:List99!AC15)=0,"",SUM(List1:List99!AC15))</f>
        <v>34</v>
      </c>
      <c r="AD15" s="78">
        <f>IF(SUM(List1:List99!AD15)=0,"",SUM(List1:List99!AD15))</f>
        <v>51</v>
      </c>
      <c r="AE15" s="136">
        <f t="shared" si="6"/>
        <v>164</v>
      </c>
      <c r="AF15" s="182">
        <f t="shared" si="7"/>
        <v>182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76">
        <v>12</v>
      </c>
      <c r="B16" s="174" t="str">
        <f>IF(List1!B16=0,"",List1!B16)</f>
        <v>Hanzlík</v>
      </c>
      <c r="C16" s="193">
        <f>IF(U16="","",SUM(List1:List99!C16)*60*24)</f>
        <v>393.28</v>
      </c>
      <c r="D16" s="228">
        <f>IF(OR($U16="",SUM(List1:List99!D16)=0),"",SUM(List1:List99!D16))</f>
        <v>152</v>
      </c>
      <c r="E16" s="229">
        <f>IF(D16="","",SUM(List1:List99!E16))</f>
        <v>88</v>
      </c>
      <c r="F16" s="236">
        <f t="shared" si="2"/>
        <v>57.9</v>
      </c>
      <c r="G16" s="228">
        <f>IF(OR($U16="",SUM(List1:List99!G16)=0),"",SUM(List1:List99!G16))</f>
        <v>24</v>
      </c>
      <c r="H16" s="229">
        <f>IF(G16="","",SUM(List1:List99!H16))</f>
        <v>8</v>
      </c>
      <c r="I16" s="236">
        <f t="shared" si="3"/>
        <v>33.3</v>
      </c>
      <c r="J16" s="228">
        <f>IF(OR($U16="",SUM(List1:List99!J16)=0),"",SUM(List1:List99!J16))</f>
      </c>
      <c r="K16" s="229">
        <f>IF(J16="","",SUM(List1:List99!K16))</f>
      </c>
      <c r="L16" s="236">
        <f t="shared" si="4"/>
      </c>
      <c r="M16" s="228">
        <f>IF(OR($U16="",SUM(List1:List99!M16)=0),"",SUM(List1:List99!M16))</f>
        <v>60</v>
      </c>
      <c r="N16" s="229">
        <f>IF(M16="","",SUM(List1:List99!N16))</f>
        <v>31</v>
      </c>
      <c r="O16" s="236">
        <f t="shared" si="0"/>
        <v>51.7</v>
      </c>
      <c r="P16" s="75">
        <f>IF(OR($U16="",SUM(List1:List99!P16)=0),"",SUM(List1:List99!P16))</f>
        <v>236</v>
      </c>
      <c r="Q16" s="111">
        <f>IF(P16="","",SUM(List1:List99!Q16))</f>
        <v>127</v>
      </c>
      <c r="R16" s="121">
        <f t="shared" si="1"/>
        <v>53.8</v>
      </c>
      <c r="S16" s="205">
        <f>IF(U16="","",SUM(List1:List99!E16)*2+SUM(List1:List99!H16)*2+SUM(List1:List99!K16)*3+SUM(List1:List99!N16))</f>
        <v>223</v>
      </c>
      <c r="T16" s="66">
        <f t="shared" si="5"/>
        <v>18</v>
      </c>
      <c r="U16" s="142">
        <f>IF(SUM(List1:List99!U16)=0,"",SUM(List1:List99!U16))</f>
        <v>18</v>
      </c>
      <c r="V16" s="75">
        <f>IF(SUM(List1:List99!V16)=0,"",SUM(List1:List99!V16))</f>
        <v>121</v>
      </c>
      <c r="W16" s="59">
        <f>IF(SUM(List1:List99!W16)=0,"",SUM(List1:List99!W16))</f>
        <v>66</v>
      </c>
      <c r="X16" s="59">
        <f>IF(SUM(List1:List99!X16)=0,"",SUM(List1:List99!X16))</f>
        <v>76</v>
      </c>
      <c r="Y16" s="59">
        <f>IF(SUM(List1:List99!Y16)=0,"",SUM(List1:List99!Y16))</f>
        <v>3</v>
      </c>
      <c r="Z16" s="111">
        <f>IF(SUM(List1:List99!Z16)=0,"",SUM(List1:List99!Z16))</f>
        <v>19</v>
      </c>
      <c r="AA16" s="59">
        <f>IF(SUM(List1:List99!AA16)=0,"",SUM(List1:List99!AA16))</f>
        <v>53</v>
      </c>
      <c r="AB16" s="75">
        <f>IF(SUM(List1:List99!AB16)=0,"",SUM(List1:List99!AB16))</f>
        <v>77</v>
      </c>
      <c r="AC16" s="59">
        <f>IF(SUM(List1:List99!AC16)=0,"",SUM(List1:List99!AC16))</f>
        <v>35</v>
      </c>
      <c r="AD16" s="78">
        <f>IF(SUM(List1:List99!AD16)=0,"",SUM(List1:List99!AD16))</f>
        <v>68</v>
      </c>
      <c r="AE16" s="136">
        <f t="shared" si="6"/>
        <v>158</v>
      </c>
      <c r="AF16" s="182">
        <f t="shared" si="7"/>
        <v>176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76">
        <v>13</v>
      </c>
      <c r="B17" s="174" t="str">
        <f>IF(List1!B17=0,"",List1!B17)</f>
        <v>Štros</v>
      </c>
      <c r="C17" s="193">
        <f>IF(U17="","",SUM(List1:List99!C17)*60*24)</f>
        <v>301.2</v>
      </c>
      <c r="D17" s="228">
        <f>IF(OR($U17="",SUM(List1:List99!D17)=0),"",SUM(List1:List99!D17))</f>
        <v>58</v>
      </c>
      <c r="E17" s="229">
        <f>IF(D17="","",SUM(List1:List99!E17))</f>
        <v>33</v>
      </c>
      <c r="F17" s="236">
        <f t="shared" si="2"/>
        <v>56.9</v>
      </c>
      <c r="G17" s="228">
        <f>IF(OR($U17="",SUM(List1:List99!G17)=0),"",SUM(List1:List99!G17))</f>
        <v>28</v>
      </c>
      <c r="H17" s="229">
        <f>IF(G17="","",SUM(List1:List99!H17))</f>
        <v>9</v>
      </c>
      <c r="I17" s="236">
        <f t="shared" si="3"/>
        <v>32.1</v>
      </c>
      <c r="J17" s="228">
        <f>IF(OR($U17="",SUM(List1:List99!J17)=0),"",SUM(List1:List99!J17))</f>
        <v>2</v>
      </c>
      <c r="K17" s="229">
        <f>IF(J17="","",SUM(List1:List99!K17))</f>
        <v>0</v>
      </c>
      <c r="L17" s="236">
        <f t="shared" si="4"/>
        <v>0</v>
      </c>
      <c r="M17" s="228">
        <f>IF(OR($U17="",SUM(List1:List99!M17)=0),"",SUM(List1:List99!M17))</f>
        <v>29</v>
      </c>
      <c r="N17" s="229">
        <f>IF(M17="","",SUM(List1:List99!N17))</f>
        <v>21</v>
      </c>
      <c r="O17" s="236">
        <f t="shared" si="0"/>
        <v>72.4</v>
      </c>
      <c r="P17" s="75">
        <f>IF(OR($U17="",SUM(List1:List99!P17)=0),"",SUM(List1:List99!P17))</f>
        <v>117</v>
      </c>
      <c r="Q17" s="111">
        <f>IF(P17="","",SUM(List1:List99!Q17))</f>
        <v>63</v>
      </c>
      <c r="R17" s="121">
        <f t="shared" si="1"/>
        <v>53.8</v>
      </c>
      <c r="S17" s="205">
        <f>IF(U17="","",SUM(List1:List99!E17)*2+SUM(List1:List99!H17)*2+SUM(List1:List99!K17)*3+SUM(List1:List99!N17))</f>
        <v>105</v>
      </c>
      <c r="T17" s="66">
        <f t="shared" si="5"/>
        <v>9</v>
      </c>
      <c r="U17" s="142">
        <f>IF(SUM(List1:List99!U17)=0,"",SUM(List1:List99!U17))</f>
        <v>18</v>
      </c>
      <c r="V17" s="75">
        <f>IF(SUM(List1:List99!V17)=0,"",SUM(List1:List99!V17))</f>
        <v>74</v>
      </c>
      <c r="W17" s="59">
        <f>IF(SUM(List1:List99!W17)=0,"",SUM(List1:List99!W17))</f>
        <v>24</v>
      </c>
      <c r="X17" s="59">
        <f>IF(SUM(List1:List99!X17)=0,"",SUM(List1:List99!X17))</f>
        <v>33</v>
      </c>
      <c r="Y17" s="59">
        <f>IF(SUM(List1:List99!Y17)=0,"",SUM(List1:List99!Y17))</f>
        <v>11</v>
      </c>
      <c r="Z17" s="111">
        <f>IF(SUM(List1:List99!Z17)=0,"",SUM(List1:List99!Z17))</f>
        <v>13</v>
      </c>
      <c r="AA17" s="59">
        <f>IF(SUM(List1:List99!AA17)=0,"",SUM(List1:List99!AA17))</f>
        <v>21</v>
      </c>
      <c r="AB17" s="75">
        <f>IF(SUM(List1:List99!AB17)=0,"",SUM(List1:List99!AB17))</f>
        <v>62</v>
      </c>
      <c r="AC17" s="59">
        <f>IF(SUM(List1:List99!AC17)=0,"",SUM(List1:List99!AC17))</f>
        <v>24</v>
      </c>
      <c r="AD17" s="78">
        <f>IF(SUM(List1:List99!AD17)=0,"",SUM(List1:List99!AD17))</f>
        <v>48</v>
      </c>
      <c r="AE17" s="136">
        <f t="shared" si="6"/>
        <v>42</v>
      </c>
      <c r="AF17" s="182">
        <f t="shared" si="7"/>
        <v>51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76">
        <v>14</v>
      </c>
      <c r="B18" s="174" t="str">
        <f>IF(List1!B18=0,"",List1!B18)</f>
        <v>Maňák</v>
      </c>
      <c r="C18" s="193">
        <f>IF(U18="","",SUM(List1:List99!C18)*60*24)</f>
        <v>295.02</v>
      </c>
      <c r="D18" s="228">
        <f>IF(OR($U18="",SUM(List1:List99!D18)=0),"",SUM(List1:List99!D18))</f>
        <v>73</v>
      </c>
      <c r="E18" s="229">
        <f>IF(D18="","",SUM(List1:List99!E18))</f>
        <v>36</v>
      </c>
      <c r="F18" s="236">
        <f t="shared" si="2"/>
        <v>49.3</v>
      </c>
      <c r="G18" s="228">
        <f>IF(OR($U18="",SUM(List1:List99!G18)=0),"",SUM(List1:List99!G18))</f>
        <v>91</v>
      </c>
      <c r="H18" s="229">
        <f>IF(G18="","",SUM(List1:List99!H18))</f>
        <v>34</v>
      </c>
      <c r="I18" s="236">
        <f t="shared" si="3"/>
        <v>37.4</v>
      </c>
      <c r="J18" s="228">
        <f>IF(OR($U18="",SUM(List1:List99!J18)=0),"",SUM(List1:List99!J18))</f>
        <v>54</v>
      </c>
      <c r="K18" s="229">
        <f>IF(J18="","",SUM(List1:List99!K18))</f>
        <v>11</v>
      </c>
      <c r="L18" s="236">
        <f t="shared" si="4"/>
        <v>20.4</v>
      </c>
      <c r="M18" s="228">
        <f>IF(OR($U18="",SUM(List1:List99!M18)=0),"",SUM(List1:List99!M18))</f>
        <v>41</v>
      </c>
      <c r="N18" s="229">
        <f>IF(M18="","",SUM(List1:List99!N18))</f>
        <v>36</v>
      </c>
      <c r="O18" s="236">
        <f t="shared" si="0"/>
        <v>87.8</v>
      </c>
      <c r="P18" s="75">
        <f>IF(OR($U18="",SUM(List1:List99!P18)=0),"",SUM(List1:List99!P18))</f>
        <v>259</v>
      </c>
      <c r="Q18" s="111">
        <f>IF(P18="","",SUM(List1:List99!Q18))</f>
        <v>117</v>
      </c>
      <c r="R18" s="121">
        <f t="shared" si="1"/>
        <v>45.2</v>
      </c>
      <c r="S18" s="205">
        <f>IF(U18="","",SUM(List1:List99!E18)*2+SUM(List1:List99!H18)*2+SUM(List1:List99!K18)*3+SUM(List1:List99!N18))</f>
        <v>209</v>
      </c>
      <c r="T18" s="66">
        <f t="shared" si="5"/>
        <v>-25</v>
      </c>
      <c r="U18" s="142">
        <f>IF(SUM(List1:List99!U18)=0,"",SUM(List1:List99!U18))</f>
        <v>12</v>
      </c>
      <c r="V18" s="75">
        <f>IF(SUM(List1:List99!V18)=0,"",SUM(List1:List99!V18))</f>
        <v>38</v>
      </c>
      <c r="W18" s="59">
        <f>IF(SUM(List1:List99!W18)=0,"",SUM(List1:List99!W18))</f>
        <v>21</v>
      </c>
      <c r="X18" s="59">
        <f>IF(SUM(List1:List99!X18)=0,"",SUM(List1:List99!X18))</f>
        <v>34</v>
      </c>
      <c r="Y18" s="59">
        <f>IF(SUM(List1:List99!Y18)=0,"",SUM(List1:List99!Y18))</f>
        <v>18</v>
      </c>
      <c r="Z18" s="111">
        <f>IF(SUM(List1:List99!Z18)=0,"",SUM(List1:List99!Z18))</f>
        <v>20</v>
      </c>
      <c r="AA18" s="59">
        <f>IF(SUM(List1:List99!AA18)=0,"",SUM(List1:List99!AA18))</f>
        <v>40</v>
      </c>
      <c r="AB18" s="75">
        <f>IF(SUM(List1:List99!AB18)=0,"",SUM(List1:List99!AB18))</f>
        <v>49</v>
      </c>
      <c r="AC18" s="59">
        <f>IF(SUM(List1:List99!AC18)=0,"",SUM(List1:List99!AC18))</f>
        <v>30</v>
      </c>
      <c r="AD18" s="78">
        <f>IF(SUM(List1:List99!AD18)=0,"",SUM(List1:List99!AD18))</f>
        <v>18</v>
      </c>
      <c r="AE18" s="136">
        <f t="shared" si="6"/>
        <v>74</v>
      </c>
      <c r="AF18" s="182">
        <f t="shared" si="7"/>
        <v>49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76">
        <v>15</v>
      </c>
      <c r="B19" s="174">
        <f>IF(List1!B19=0,"",List1!B19)</f>
      </c>
      <c r="C19" s="193">
        <f>IF(U19="","",SUM(List1:List99!C19)*60*24)</f>
      </c>
      <c r="D19" s="228">
        <f>IF(OR($U19="",SUM(List1:List99!D19)=0),"",SUM(List1:List99!D19))</f>
      </c>
      <c r="E19" s="229">
        <f>IF(D19="","",SUM(List1:List99!E19))</f>
      </c>
      <c r="F19" s="236">
        <f t="shared" si="2"/>
      </c>
      <c r="G19" s="228">
        <f>IF(OR($U19="",SUM(List1:List99!G19)=0),"",SUM(List1:List99!G19))</f>
      </c>
      <c r="H19" s="229">
        <f>IF(G19="","",SUM(List1:List99!H19))</f>
      </c>
      <c r="I19" s="236">
        <f t="shared" si="3"/>
      </c>
      <c r="J19" s="228">
        <f>IF(OR($U19="",SUM(List1:List99!J19)=0),"",SUM(List1:List99!J19))</f>
      </c>
      <c r="K19" s="229">
        <f>IF(J19="","",SUM(List1:List99!K19))</f>
      </c>
      <c r="L19" s="236">
        <f t="shared" si="4"/>
      </c>
      <c r="M19" s="228">
        <f>IF(OR($U19="",SUM(List1:List99!M19)=0),"",SUM(List1:List99!M19))</f>
      </c>
      <c r="N19" s="229">
        <f>IF(M19="","",SUM(List1:List99!N19))</f>
      </c>
      <c r="O19" s="236">
        <f t="shared" si="0"/>
      </c>
      <c r="P19" s="75">
        <f>IF(OR($U19="",SUM(List1:List99!P19)=0),"",SUM(List1:List99!P19))</f>
      </c>
      <c r="Q19" s="111">
        <f>IF(P19="","",SUM(List1:List99!Q19))</f>
      </c>
      <c r="R19" s="121">
        <f t="shared" si="1"/>
      </c>
      <c r="S19" s="205">
        <f>IF(U19="","",SUM(List1:List99!E19)*2+SUM(List1:List99!H19)*2+SUM(List1:List99!K19)*3+SUM(List1:List99!N19))</f>
      </c>
      <c r="T19" s="66">
        <f t="shared" si="5"/>
      </c>
      <c r="U19" s="142">
        <f>IF(SUM(List1:List99!U19)=0,"",SUM(List1:List99!U19))</f>
      </c>
      <c r="V19" s="75">
        <f>IF(SUM(List1:List99!V19)=0,"",SUM(List1:List99!V19))</f>
      </c>
      <c r="W19" s="59">
        <f>IF(SUM(List1:List99!W19)=0,"",SUM(List1:List99!W19))</f>
      </c>
      <c r="X19" s="59">
        <f>IF(SUM(List1:List99!X19)=0,"",SUM(List1:List99!X19))</f>
      </c>
      <c r="Y19" s="59">
        <f>IF(SUM(List1:List99!Y19)=0,"",SUM(List1:List99!Y19))</f>
      </c>
      <c r="Z19" s="111">
        <f>IF(SUM(List1:List99!Z19)=0,"",SUM(List1:List99!Z19))</f>
      </c>
      <c r="AA19" s="59">
        <f>IF(SUM(List1:List99!AA19)=0,"",SUM(List1:List99!AA19))</f>
      </c>
      <c r="AB19" s="75">
        <f>IF(SUM(List1:List99!AB19)=0,"",SUM(List1:List99!AB19))</f>
      </c>
      <c r="AC19" s="59">
        <f>IF(SUM(List1:List99!AC19)=0,"",SUM(List1:List99!AC19))</f>
      </c>
      <c r="AD19" s="78">
        <f>IF(SUM(List1:List99!AD19)=0,"",SUM(List1:List99!AD19))</f>
      </c>
      <c r="AE19" s="136">
        <f t="shared" si="6"/>
      </c>
      <c r="AF19" s="182">
        <f t="shared" si="7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76">
        <v>16</v>
      </c>
      <c r="B20" s="174" t="str">
        <f>IF(List1!B20=0,"",List1!B20)</f>
        <v>Ertelt</v>
      </c>
      <c r="C20" s="193">
        <f>IF(U20="","",SUM(List1:List99!C20)*60*24)</f>
        <v>195.08</v>
      </c>
      <c r="D20" s="228">
        <f>IF(OR($U20="",SUM(List1:List99!D20)=0),"",SUM(List1:List99!D20))</f>
        <v>18</v>
      </c>
      <c r="E20" s="229">
        <f>IF(D20="","",SUM(List1:List99!E20))</f>
        <v>8</v>
      </c>
      <c r="F20" s="236">
        <f t="shared" si="2"/>
        <v>44.4</v>
      </c>
      <c r="G20" s="228">
        <f>IF(OR($U20="",SUM(List1:List99!G20)=0),"",SUM(List1:List99!G20))</f>
        <v>42</v>
      </c>
      <c r="H20" s="229">
        <f>IF(G20="","",SUM(List1:List99!H20))</f>
        <v>17</v>
      </c>
      <c r="I20" s="236">
        <f t="shared" si="3"/>
        <v>40.5</v>
      </c>
      <c r="J20" s="228">
        <f>IF(OR($U20="",SUM(List1:List99!J20)=0),"",SUM(List1:List99!J20))</f>
        <v>24</v>
      </c>
      <c r="K20" s="229">
        <f>IF(J20="","",SUM(List1:List99!K20))</f>
        <v>4</v>
      </c>
      <c r="L20" s="236">
        <f t="shared" si="4"/>
        <v>16.7</v>
      </c>
      <c r="M20" s="228">
        <f>IF(OR($U20="",SUM(List1:List99!M20)=0),"",SUM(List1:List99!M20))</f>
        <v>8</v>
      </c>
      <c r="N20" s="229">
        <f>IF(M20="","",SUM(List1:List99!N20))</f>
        <v>6</v>
      </c>
      <c r="O20" s="236">
        <f t="shared" si="0"/>
        <v>75</v>
      </c>
      <c r="P20" s="75">
        <f>IF(OR($U20="",SUM(List1:List99!P20)=0),"",SUM(List1:List99!P20))</f>
        <v>92</v>
      </c>
      <c r="Q20" s="111">
        <f>IF(P20="","",SUM(List1:List99!Q20))</f>
        <v>35</v>
      </c>
      <c r="R20" s="121">
        <f t="shared" si="1"/>
        <v>38</v>
      </c>
      <c r="S20" s="205">
        <f>IF(U20="","",SUM(List1:List99!E20)*2+SUM(List1:List99!H20)*2+SUM(List1:List99!K20)*3+SUM(List1:List99!N20))</f>
        <v>68</v>
      </c>
      <c r="T20" s="66">
        <f t="shared" si="5"/>
        <v>-22</v>
      </c>
      <c r="U20" s="142">
        <f>IF(SUM(List1:List99!U20)=0,"",SUM(List1:List99!U20))</f>
        <v>11</v>
      </c>
      <c r="V20" s="75">
        <f>IF(SUM(List1:List99!V20)=0,"",SUM(List1:List99!V20))</f>
        <v>8</v>
      </c>
      <c r="W20" s="59">
        <f>IF(SUM(List1:List99!W20)=0,"",SUM(List1:List99!W20))</f>
        <v>10</v>
      </c>
      <c r="X20" s="59">
        <f>IF(SUM(List1:List99!X20)=0,"",SUM(List1:List99!X20))</f>
        <v>22</v>
      </c>
      <c r="Y20" s="59">
        <f>IF(SUM(List1:List99!Y20)=0,"",SUM(List1:List99!Y20))</f>
      </c>
      <c r="Z20" s="111">
        <f>IF(SUM(List1:List99!Z20)=0,"",SUM(List1:List99!Z20))</f>
        <v>14</v>
      </c>
      <c r="AA20" s="59">
        <f>IF(SUM(List1:List99!AA20)=0,"",SUM(List1:List99!AA20))</f>
        <v>15</v>
      </c>
      <c r="AB20" s="75">
        <f>IF(SUM(List1:List99!AB20)=0,"",SUM(List1:List99!AB20))</f>
        <v>31</v>
      </c>
      <c r="AC20" s="59">
        <f>IF(SUM(List1:List99!AC20)=0,"",SUM(List1:List99!AC20))</f>
        <v>20</v>
      </c>
      <c r="AD20" s="78">
        <f>IF(SUM(List1:List99!AD20)=0,"",SUM(List1:List99!AD20))</f>
        <v>23</v>
      </c>
      <c r="AE20" s="136">
        <f t="shared" si="6"/>
        <v>-5</v>
      </c>
      <c r="AF20" s="182">
        <f t="shared" si="7"/>
        <v>-27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76">
        <v>17</v>
      </c>
      <c r="B21" s="174" t="str">
        <f>IF(List1!B21=0,"",List1!B21)</f>
        <v>Rameš M.</v>
      </c>
      <c r="C21" s="193">
        <f>IF(U21="","",SUM(List1:List99!C21)*60*24)</f>
        <v>205.72</v>
      </c>
      <c r="D21" s="228">
        <f>IF(OR($U21="",SUM(List1:List99!D21)=0),"",SUM(List1:List99!D21))</f>
        <v>38</v>
      </c>
      <c r="E21" s="229">
        <f>IF(D21="","",SUM(List1:List99!E21))</f>
        <v>19</v>
      </c>
      <c r="F21" s="236">
        <f t="shared" si="2"/>
        <v>50</v>
      </c>
      <c r="G21" s="228">
        <f>IF(OR($U21="",SUM(List1:List99!G21)=0),"",SUM(List1:List99!G21))</f>
        <v>13</v>
      </c>
      <c r="H21" s="229">
        <f>IF(G21="","",SUM(List1:List99!H21))</f>
        <v>4</v>
      </c>
      <c r="I21" s="236">
        <f t="shared" si="3"/>
        <v>30.8</v>
      </c>
      <c r="J21" s="228">
        <f>IF(OR($U21="",SUM(List1:List99!J21)=0),"",SUM(List1:List99!J21))</f>
        <v>11</v>
      </c>
      <c r="K21" s="229">
        <f>IF(J21="","",SUM(List1:List99!K21))</f>
        <v>2</v>
      </c>
      <c r="L21" s="236">
        <f t="shared" si="4"/>
        <v>18.2</v>
      </c>
      <c r="M21" s="228">
        <f>IF(OR($U21="",SUM(List1:List99!M21)=0),"",SUM(List1:List99!M21))</f>
        <v>11</v>
      </c>
      <c r="N21" s="229">
        <f>IF(M21="","",SUM(List1:List99!N21))</f>
        <v>7</v>
      </c>
      <c r="O21" s="236">
        <f t="shared" si="0"/>
        <v>63.6</v>
      </c>
      <c r="P21" s="75">
        <f>IF(OR($U21="",SUM(List1:List99!P21)=0),"",SUM(List1:List99!P21))</f>
        <v>73</v>
      </c>
      <c r="Q21" s="111">
        <f>IF(P21="","",SUM(List1:List99!Q21))</f>
        <v>32</v>
      </c>
      <c r="R21" s="121">
        <f t="shared" si="1"/>
        <v>43.8</v>
      </c>
      <c r="S21" s="205">
        <f>IF(U21="","",SUM(List1:List99!E21)*2+SUM(List1:List99!H21)*2+SUM(List1:List99!K21)*3+SUM(List1:List99!N21))</f>
        <v>59</v>
      </c>
      <c r="T21" s="66">
        <f t="shared" si="5"/>
        <v>-9</v>
      </c>
      <c r="U21" s="142">
        <f>IF(SUM(List1:List99!U21)=0,"",SUM(List1:List99!U21))</f>
        <v>12</v>
      </c>
      <c r="V21" s="75">
        <f>IF(SUM(List1:List99!V21)=0,"",SUM(List1:List99!V21))</f>
        <v>11</v>
      </c>
      <c r="W21" s="59">
        <f>IF(SUM(List1:List99!W21)=0,"",SUM(List1:List99!W21))</f>
        <v>2</v>
      </c>
      <c r="X21" s="59">
        <f>IF(SUM(List1:List99!X21)=0,"",SUM(List1:List99!X21))</f>
        <v>47</v>
      </c>
      <c r="Y21" s="59">
        <f>IF(SUM(List1:List99!Y21)=0,"",SUM(List1:List99!Y21))</f>
      </c>
      <c r="Z21" s="111">
        <f>IF(SUM(List1:List99!Z21)=0,"",SUM(List1:List99!Z21))</f>
        <v>31</v>
      </c>
      <c r="AA21" s="59">
        <f>IF(SUM(List1:List99!AA21)=0,"",SUM(List1:List99!AA21))</f>
        <v>20</v>
      </c>
      <c r="AB21" s="75">
        <f>IF(SUM(List1:List99!AB21)=0,"",SUM(List1:List99!AB21))</f>
        <v>29</v>
      </c>
      <c r="AC21" s="59">
        <f>IF(SUM(List1:List99!AC21)=0,"",SUM(List1:List99!AC21))</f>
        <v>27</v>
      </c>
      <c r="AD21" s="78">
        <f>IF(SUM(List1:List99!AD21)=0,"",SUM(List1:List99!AD21))</f>
        <v>13</v>
      </c>
      <c r="AE21" s="136">
        <f t="shared" si="6"/>
        <v>42</v>
      </c>
      <c r="AF21" s="182">
        <f t="shared" si="7"/>
        <v>33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76">
        <v>18</v>
      </c>
      <c r="B22" s="174" t="str">
        <f>IF(List1!B22=0,"",List1!B22)</f>
        <v>Čekal</v>
      </c>
      <c r="C22" s="193">
        <f>IF(U22="","",SUM(List1:List99!C22)*60*24)</f>
        <v>385.83</v>
      </c>
      <c r="D22" s="228">
        <f>IF(OR($U22="",SUM(List1:List99!D22)=0),"",SUM(List1:List99!D22))</f>
        <v>17</v>
      </c>
      <c r="E22" s="229">
        <f>IF(D22="","",SUM(List1:List99!E22))</f>
        <v>10</v>
      </c>
      <c r="F22" s="236">
        <f t="shared" si="2"/>
        <v>58.8</v>
      </c>
      <c r="G22" s="228">
        <f>IF(OR($U22="",SUM(List1:List99!G22)=0),"",SUM(List1:List99!G22))</f>
        <v>10</v>
      </c>
      <c r="H22" s="229">
        <f>IF(G22="","",SUM(List1:List99!H22))</f>
        <v>2</v>
      </c>
      <c r="I22" s="236">
        <f t="shared" si="3"/>
        <v>20</v>
      </c>
      <c r="J22" s="228">
        <f>IF(OR($U22="",SUM(List1:List99!J22)=0),"",SUM(List1:List99!J22))</f>
        <v>47</v>
      </c>
      <c r="K22" s="229">
        <f>IF(J22="","",SUM(List1:List99!K22))</f>
        <v>15</v>
      </c>
      <c r="L22" s="236">
        <f t="shared" si="4"/>
        <v>31.9</v>
      </c>
      <c r="M22" s="228">
        <f>IF(OR($U22="",SUM(List1:List99!M22)=0),"",SUM(List1:List99!M22))</f>
        <v>14</v>
      </c>
      <c r="N22" s="229">
        <f>IF(M22="","",SUM(List1:List99!N22))</f>
        <v>12</v>
      </c>
      <c r="O22" s="236">
        <f t="shared" si="0"/>
        <v>85.7</v>
      </c>
      <c r="P22" s="75">
        <f>IF(OR($U22="",SUM(List1:List99!P22)=0),"",SUM(List1:List99!P22))</f>
        <v>88</v>
      </c>
      <c r="Q22" s="111">
        <f>IF(P22="","",SUM(List1:List99!Q22))</f>
        <v>39</v>
      </c>
      <c r="R22" s="121">
        <f t="shared" si="1"/>
        <v>44.3</v>
      </c>
      <c r="S22" s="205">
        <f>IF(U22="","",SUM(List1:List99!E22)*2+SUM(List1:List99!H22)*2+SUM(List1:List99!K22)*3+SUM(List1:List99!N22))</f>
        <v>81</v>
      </c>
      <c r="T22" s="66">
        <f t="shared" si="5"/>
        <v>-10</v>
      </c>
      <c r="U22" s="142">
        <f>IF(SUM(List1:List99!U22)=0,"",SUM(List1:List99!U22))</f>
        <v>18</v>
      </c>
      <c r="V22" s="75">
        <f>IF(SUM(List1:List99!V22)=0,"",SUM(List1:List99!V22))</f>
        <v>40</v>
      </c>
      <c r="W22" s="59">
        <f>IF(SUM(List1:List99!W22)=0,"",SUM(List1:List99!W22))</f>
        <v>10</v>
      </c>
      <c r="X22" s="59">
        <f>IF(SUM(List1:List99!X22)=0,"",SUM(List1:List99!X22))</f>
        <v>20</v>
      </c>
      <c r="Y22" s="59">
        <f>IF(SUM(List1:List99!Y22)=0,"",SUM(List1:List99!Y22))</f>
        <v>2</v>
      </c>
      <c r="Z22" s="111">
        <f>IF(SUM(List1:List99!Z22)=0,"",SUM(List1:List99!Z22))</f>
        <v>32</v>
      </c>
      <c r="AA22" s="59">
        <f>IF(SUM(List1:List99!AA22)=0,"",SUM(List1:List99!AA22))</f>
        <v>10</v>
      </c>
      <c r="AB22" s="75">
        <f>IF(SUM(List1:List99!AB22)=0,"",SUM(List1:List99!AB22))</f>
        <v>82</v>
      </c>
      <c r="AC22" s="59">
        <f>IF(SUM(List1:List99!AC22)=0,"",SUM(List1:List99!AC22))</f>
        <v>19</v>
      </c>
      <c r="AD22" s="78">
        <f>IF(SUM(List1:List99!AD22)=0,"",SUM(List1:List99!AD22))</f>
        <v>35</v>
      </c>
      <c r="AE22" s="136">
        <f t="shared" si="6"/>
        <v>-22</v>
      </c>
      <c r="AF22" s="182">
        <f t="shared" si="7"/>
        <v>-32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77">
        <v>19</v>
      </c>
      <c r="B23" s="174">
        <f>IF(List1!B23=0,"",List1!B23)</f>
      </c>
      <c r="C23" s="194">
        <f>IF(U23="","",SUM(List1:List2!C23)*60*24)</f>
      </c>
      <c r="D23" s="101">
        <f>IF(OR($U23="",SUM(List1:List2!D23)=0),"",SUM(List1:List2!D23))</f>
      </c>
      <c r="E23" s="112">
        <f>IF(D23="","",SUM(List1:List2!E23))</f>
      </c>
      <c r="F23" s="122">
        <f t="shared" si="2"/>
      </c>
      <c r="G23" s="116">
        <f>IF(OR($U23="",SUM(List1:List2!G23)=0),"",SUM(List1:List2!G23))</f>
      </c>
      <c r="H23" s="112">
        <f>IF(G23="","",SUM(List1:List2!H23))</f>
      </c>
      <c r="I23" s="122">
        <f t="shared" si="3"/>
      </c>
      <c r="J23" s="116">
        <f>IF(OR($U23="",SUM(List1:List2!J23)=0),"",SUM(List1:List2!J23))</f>
      </c>
      <c r="K23" s="112">
        <f>IF(J23="","",SUM(List1:List2!K23))</f>
      </c>
      <c r="L23" s="122">
        <f t="shared" si="4"/>
      </c>
      <c r="M23" s="116">
        <f>IF(OR($U23="",SUM(List1:List2!M23)=0),"",SUM(List1:List2!M23))</f>
      </c>
      <c r="N23" s="112">
        <f>IF(M23="","",SUM(List1:List2!N23))</f>
      </c>
      <c r="O23" s="122">
        <f t="shared" si="0"/>
      </c>
      <c r="P23" s="124">
        <f>IF(OR($U23="",SUM(List1:List2!P23)=0),"",SUM(List1:List2!P23))</f>
      </c>
      <c r="Q23" s="125">
        <f>IF(P23="","",SUM(List1:List2!Q23))</f>
      </c>
      <c r="R23" s="122">
        <f t="shared" si="1"/>
      </c>
      <c r="S23" s="205">
        <f>IF(U23="","",SUM(List1:List99!E23)*2+SUM(List1:List99!H23)*2+SUM(List1:List99!K23)*3+SUM(List1:List99!N23))</f>
      </c>
      <c r="T23" s="96">
        <f t="shared" si="5"/>
      </c>
      <c r="U23" s="143">
        <f>IF(SUM(List1:List99!U23)=0,"",SUM(List1:List99!U23))</f>
      </c>
      <c r="V23" s="101">
        <f>IF(SUM(List1:List99!V23)=0,"",SUM(List1:List99!V23))</f>
      </c>
      <c r="W23" s="102">
        <f>IF(SUM(List1:List99!W23)=0,"",SUM(List1:List99!W23))</f>
      </c>
      <c r="X23" s="102">
        <f>IF(SUM(List1:List99!X23)=0,"",SUM(List1:List99!X23))</f>
      </c>
      <c r="Y23" s="102">
        <f>IF(SUM(List1:List99!Y23)=0,"",SUM(List1:List99!Y23))</f>
      </c>
      <c r="Z23" s="112">
        <f>IF(SUM(List1:List99!Z23)=0,"",SUM(List1:List99!Z23))</f>
      </c>
      <c r="AA23" s="59">
        <f>IF(SUM(List1:List99!AA23)=0,"",SUM(List1:List99!AA23))</f>
      </c>
      <c r="AB23" s="75">
        <f>IF(SUM(List1:List99!AB23)=0,"",SUM(List1:List99!AB23))</f>
      </c>
      <c r="AC23" s="102">
        <f>IF(SUM(List1:List99!AC23)=0,"",SUM(List1:List99!AC23))</f>
      </c>
      <c r="AD23" s="103">
        <f>IF(SUM(List1:List99!AD23)=0,"",SUM(List1:List99!AD23))</f>
      </c>
      <c r="AE23" s="130">
        <f t="shared" si="6"/>
      </c>
      <c r="AF23" s="183">
        <f t="shared" si="7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26.25" customHeight="1" thickBot="1">
      <c r="A24" s="203" t="s">
        <v>58</v>
      </c>
      <c r="B24" s="201"/>
      <c r="C24" s="238">
        <f>SUM(C7:C23)</f>
        <v>3825</v>
      </c>
      <c r="D24" s="109">
        <f aca="true" t="shared" si="8" ref="D24:Q24">SUM(D7:D23)</f>
        <v>709</v>
      </c>
      <c r="E24" s="113">
        <f t="shared" si="8"/>
        <v>392</v>
      </c>
      <c r="F24" s="123">
        <f>E24/D24*100</f>
        <v>55.3</v>
      </c>
      <c r="G24" s="117">
        <f t="shared" si="8"/>
        <v>469</v>
      </c>
      <c r="H24" s="113">
        <f t="shared" si="8"/>
        <v>179</v>
      </c>
      <c r="I24" s="123">
        <f>H24/G24*100</f>
        <v>38.2</v>
      </c>
      <c r="J24" s="117">
        <f t="shared" si="8"/>
        <v>286</v>
      </c>
      <c r="K24" s="113">
        <f t="shared" si="8"/>
        <v>84</v>
      </c>
      <c r="L24" s="123">
        <f>K24/J24*100</f>
        <v>29.4</v>
      </c>
      <c r="M24" s="117">
        <f t="shared" si="8"/>
        <v>388</v>
      </c>
      <c r="N24" s="113">
        <f t="shared" si="8"/>
        <v>242</v>
      </c>
      <c r="O24" s="123">
        <f>N24/M24*100</f>
        <v>62.4</v>
      </c>
      <c r="P24" s="117">
        <f t="shared" si="8"/>
        <v>1852</v>
      </c>
      <c r="Q24" s="113">
        <f t="shared" si="8"/>
        <v>897</v>
      </c>
      <c r="R24" s="123">
        <f>Q24/P24*100</f>
        <v>48.4</v>
      </c>
      <c r="S24" s="225">
        <f>SUM(S7:S23)</f>
        <v>1636</v>
      </c>
      <c r="T24" s="222"/>
      <c r="U24" s="222"/>
      <c r="V24" s="109">
        <f>SUM(V7:V23)</f>
        <v>495</v>
      </c>
      <c r="W24" s="110">
        <f aca="true" t="shared" si="9" ref="W24:AD24">SUM(W7:W23)</f>
        <v>237</v>
      </c>
      <c r="X24" s="110">
        <f t="shared" si="9"/>
        <v>472</v>
      </c>
      <c r="Y24" s="110">
        <f t="shared" si="9"/>
        <v>58</v>
      </c>
      <c r="Z24" s="110">
        <f t="shared" si="9"/>
        <v>340</v>
      </c>
      <c r="AA24" s="98">
        <f t="shared" si="9"/>
        <v>384</v>
      </c>
      <c r="AB24" s="109">
        <f t="shared" si="9"/>
        <v>661</v>
      </c>
      <c r="AC24" s="110">
        <f t="shared" si="9"/>
        <v>340</v>
      </c>
      <c r="AD24" s="98">
        <f t="shared" si="9"/>
        <v>410</v>
      </c>
      <c r="AE24" s="224"/>
      <c r="AF24" s="222"/>
    </row>
    <row r="25" spans="1:32" s="38" customFormat="1" ht="26.25" customHeight="1" thickBot="1">
      <c r="A25" s="107"/>
      <c r="B25" s="202" t="s">
        <v>31</v>
      </c>
      <c r="C25" s="108"/>
      <c r="D25" s="56">
        <f>D24/$M$1</f>
        <v>37.0718954248366</v>
      </c>
      <c r="E25" s="114">
        <f aca="true" t="shared" si="10" ref="E25:AD25">E24/$M$1</f>
        <v>20.4967320261438</v>
      </c>
      <c r="F25" s="55"/>
      <c r="G25" s="118">
        <f t="shared" si="10"/>
        <v>24.5228758169935</v>
      </c>
      <c r="H25" s="114">
        <f t="shared" si="10"/>
        <v>9.35947712418301</v>
      </c>
      <c r="I25" s="55"/>
      <c r="J25" s="118">
        <f t="shared" si="10"/>
        <v>14.9542483660131</v>
      </c>
      <c r="K25" s="114">
        <f>K24/$M$1</f>
        <v>4.3921568627451</v>
      </c>
      <c r="L25" s="55"/>
      <c r="M25" s="118">
        <f t="shared" si="10"/>
        <v>20.2875816993464</v>
      </c>
      <c r="N25" s="114">
        <f>N24/$M$1</f>
        <v>12.6535947712418</v>
      </c>
      <c r="O25" s="55"/>
      <c r="P25" s="118">
        <f t="shared" si="10"/>
        <v>96.8366013071895</v>
      </c>
      <c r="Q25" s="114">
        <f t="shared" si="10"/>
        <v>46.9019607843137</v>
      </c>
      <c r="R25" s="55"/>
      <c r="S25" s="225">
        <f t="shared" si="10"/>
        <v>85.5424836601307</v>
      </c>
      <c r="T25" s="223"/>
      <c r="U25" s="223"/>
      <c r="V25" s="118">
        <f t="shared" si="10"/>
        <v>25.8823529411765</v>
      </c>
      <c r="W25" s="57">
        <f t="shared" si="10"/>
        <v>12.3921568627451</v>
      </c>
      <c r="X25" s="57">
        <f t="shared" si="10"/>
        <v>24.6797385620915</v>
      </c>
      <c r="Y25" s="57">
        <f t="shared" si="10"/>
        <v>3.03267973856209</v>
      </c>
      <c r="Z25" s="57">
        <f t="shared" si="10"/>
        <v>17.7777777777778</v>
      </c>
      <c r="AA25" s="114">
        <f t="shared" si="10"/>
        <v>20.078431372549</v>
      </c>
      <c r="AB25" s="56">
        <f t="shared" si="10"/>
        <v>34.562091503268</v>
      </c>
      <c r="AC25" s="57">
        <f t="shared" si="10"/>
        <v>17.7777777777778</v>
      </c>
      <c r="AD25" s="114">
        <f t="shared" si="10"/>
        <v>21.437908496732</v>
      </c>
      <c r="AE25" s="223"/>
      <c r="AF25" s="223"/>
    </row>
    <row r="26" spans="2:3" ht="38.25" customHeight="1">
      <c r="B26" s="139"/>
      <c r="C26" s="140"/>
    </row>
  </sheetData>
  <sheetProtection/>
  <printOptions/>
  <pageMargins left="0.36" right="0.63" top="0.63" bottom="0.1968503937007874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BG23"/>
  <sheetViews>
    <sheetView zoomScale="85" zoomScaleNormal="85" zoomScaleSheetLayoutView="75" zoomScalePageLayoutView="0" workbookViewId="0" topLeftCell="A1">
      <selection activeCell="A13" sqref="A13:IV1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2539062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21.75" customHeight="1">
      <c r="A1" s="12"/>
      <c r="B1" s="186" t="s">
        <v>53</v>
      </c>
      <c r="C1" s="187"/>
      <c r="D1" s="186"/>
      <c r="E1" s="186"/>
      <c r="F1" s="186"/>
      <c r="G1" s="186"/>
      <c r="H1" s="186"/>
      <c r="I1" s="186"/>
      <c r="J1" s="186"/>
      <c r="K1" s="14"/>
      <c r="L1" s="196"/>
      <c r="M1" s="187"/>
      <c r="N1" s="186" t="s">
        <v>54</v>
      </c>
      <c r="O1" s="196"/>
      <c r="P1" s="189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79" t="s">
        <v>68</v>
      </c>
      <c r="C2" s="44"/>
      <c r="D2" s="20"/>
      <c r="E2" s="99"/>
      <c r="F2" s="100"/>
      <c r="G2" s="70"/>
      <c r="H2" s="88"/>
      <c r="I2" s="92"/>
      <c r="J2" s="89"/>
      <c r="K2" s="90"/>
      <c r="L2" s="20"/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50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35" t="s">
        <v>15</v>
      </c>
      <c r="X4" s="35" t="s">
        <v>17</v>
      </c>
      <c r="Y4" s="35" t="s">
        <v>44</v>
      </c>
      <c r="Z4" s="151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28"/>
      <c r="AF6" s="11"/>
    </row>
    <row r="7" spans="1:59" s="62" customFormat="1" ht="22.5" customHeight="1" hidden="1" thickBot="1">
      <c r="A7" s="176">
        <v>0</v>
      </c>
      <c r="B7" s="174">
        <f>List1!B7</f>
        <v>0</v>
      </c>
      <c r="C7" s="66">
        <f>IF($U7=0,"",SUM(List1:List99!C7)*60*24/U7)</f>
      </c>
      <c r="D7" s="75">
        <f>IF($U7=0,"",SUM(List1:List99!D7)/$U7)</f>
      </c>
      <c r="E7" s="111">
        <f>IF($U7=0,"",SUM(List1:List99!E7)/$U7)</f>
      </c>
      <c r="F7" s="120">
        <f>IF($U7=0,"",E7/D7*100)</f>
      </c>
      <c r="G7" s="115">
        <f>IF($U7=0,"",SUM(List1:List99!G7)/$U7)</f>
      </c>
      <c r="H7" s="111">
        <f>IF($U7=0,"",SUM(List1:List99!H7)/$U7)</f>
      </c>
      <c r="I7" s="120">
        <f>IF($U7=0,"",H7/G7*100)</f>
      </c>
      <c r="J7" s="115">
        <f>IF($U7=0,"",SUM(List1:List99!J7)/$U7)</f>
      </c>
      <c r="K7" s="111">
        <f>IF($U7=0,"",SUM(List1:List99!K7)/$U7)</f>
      </c>
      <c r="L7" s="120">
        <f aca="true" t="shared" si="0" ref="L7:L14">IF(OR($U7=0,J7=0),"",K7/J7*100)</f>
      </c>
      <c r="M7" s="115">
        <f>IF($U7=0,"",SUM(List1:List99!M7)/$U7)</f>
      </c>
      <c r="N7" s="111">
        <f>IF($U7=0,"",SUM(List1:List99!N7)/$U7)</f>
      </c>
      <c r="O7" s="120">
        <f>IF($U7=0,"",N7/M7*100)</f>
      </c>
      <c r="P7" s="115">
        <f>IF($U7=0,"",D7+G7+J7+M7)</f>
      </c>
      <c r="Q7" s="111">
        <f>IF($U7=0,"",E7+H7+K7+N7)</f>
      </c>
      <c r="R7" s="120">
        <f>IF($U7=0,"",Q7/P7*100)</f>
      </c>
      <c r="S7" s="205">
        <f>IF($U7=0,"",SUM(List1:List99!S7)/$U7)</f>
      </c>
      <c r="T7" s="66">
        <f>IF($U7=0,"",(2*Q7)-P7)</f>
      </c>
      <c r="U7" s="141">
        <f>SUM(List1:List99!U7)</f>
        <v>0</v>
      </c>
      <c r="V7" s="60">
        <f>IF($U7=0,"",SUM(List1:List99!V7)/$U7)</f>
      </c>
      <c r="W7" s="61">
        <f>IF($U7=0,"",SUM(List1:List99!W7)/$U7)</f>
      </c>
      <c r="X7" s="61">
        <f>IF($U7=0,"",SUM(List1:List99!X7)/$U7)</f>
      </c>
      <c r="Y7" s="61">
        <f>IF($U7=0,"",SUM(List1:List99!Y7)/$U7)</f>
      </c>
      <c r="Z7" s="148">
        <f>IF($U7=0,"",SUM(List1:List99!Z7)/$U7)</f>
      </c>
      <c r="AA7" s="84">
        <f>IF($U7=0,"",SUM(List1:List99!AA7)/$U7)</f>
      </c>
      <c r="AB7" s="60">
        <f>IF($U7=0,"",SUM(List1:List99!AB7)/$U7)</f>
      </c>
      <c r="AC7" s="61">
        <f>IF($U7=0,"",SUM(List1:List99!AC7)/$U7)</f>
      </c>
      <c r="AD7" s="84">
        <f>IF($U7=0,"",SUM(List1:List99!AD7)/$U7)</f>
      </c>
      <c r="AE7" s="136">
        <f>IF($U7=0,"",SUM(V7:AA7)-SUM(AB7:AD7))</f>
      </c>
      <c r="AF7" s="63">
        <f>IF($U7=0,"",T7+AE7)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76">
        <v>4</v>
      </c>
      <c r="B8" s="174" t="str">
        <f>List1!B8</f>
        <v>Štrupl</v>
      </c>
      <c r="C8" s="193">
        <f>SUM(List1:List99!C8)*60*24/U8</f>
        <v>10.74</v>
      </c>
      <c r="D8" s="75">
        <f>SUM(List1:List99!D8)/$U8</f>
        <v>1.18181818181818</v>
      </c>
      <c r="E8" s="111">
        <f>SUM(List1:List99!E8)/$U8</f>
        <v>0.909090909090909</v>
      </c>
      <c r="F8" s="121">
        <f aca="true" t="shared" si="1" ref="F8:F22">E8/D8*100</f>
        <v>76.9</v>
      </c>
      <c r="G8" s="115">
        <f>SUM(List1:List99!G8)/$U8</f>
        <v>1</v>
      </c>
      <c r="H8" s="115">
        <f>SUM(List1:List99!H8)/$U8</f>
        <v>0.363636363636364</v>
      </c>
      <c r="I8" s="121">
        <f aca="true" t="shared" si="2" ref="I8:I22">H8/G8*100</f>
        <v>36.4</v>
      </c>
      <c r="J8" s="115">
        <f>SUM(List1:List99!J8)/$U8</f>
        <v>0.181818181818182</v>
      </c>
      <c r="K8" s="115">
        <f>SUM(List1:List99!K8)/$U8</f>
        <v>0</v>
      </c>
      <c r="L8" s="121">
        <f t="shared" si="0"/>
        <v>0</v>
      </c>
      <c r="M8" s="115">
        <f>SUM(List1:List99!M8)/$U8</f>
        <v>1.36363636363636</v>
      </c>
      <c r="N8" s="115">
        <f>SUM(List1:List99!N8)/$U8</f>
        <v>0.727272727272727</v>
      </c>
      <c r="O8" s="121">
        <f aca="true" t="shared" si="3" ref="O8:O22">N8/M8*100</f>
        <v>53.3</v>
      </c>
      <c r="P8" s="115">
        <f aca="true" t="shared" si="4" ref="P8:P22">D8+G8+J8+M8</f>
        <v>3.72727272727272</v>
      </c>
      <c r="Q8" s="111">
        <f aca="true" t="shared" si="5" ref="Q8:Q22">E8+H8+K8+N8</f>
        <v>2</v>
      </c>
      <c r="R8" s="121">
        <f aca="true" t="shared" si="6" ref="R8:R22">Q8/P8*100</f>
        <v>53.7</v>
      </c>
      <c r="S8" s="226">
        <f>IF($U8=0,"",SUM(List1:List99!S8)/$U8)</f>
        <v>3.27272727272727</v>
      </c>
      <c r="T8" s="66">
        <f aca="true" t="shared" si="7" ref="T8:T22">IF($U8=0,"",(2*Q8)-P8)</f>
        <v>0.27272727272728</v>
      </c>
      <c r="U8" s="142">
        <f>SUM(List1:List99!U8)</f>
        <v>11</v>
      </c>
      <c r="V8" s="75">
        <f>IF($U8=0,"",SUM(List1:List99!V8)/$U8)</f>
        <v>1.90909090909091</v>
      </c>
      <c r="W8" s="59">
        <f>IF($U8=0,"",SUM(List1:List99!W8)/$U8)</f>
        <v>1.36363636363636</v>
      </c>
      <c r="X8" s="59">
        <f>IF($U8=0,"",SUM(List1:List99!X8)/$U8)</f>
        <v>1.18181818181818</v>
      </c>
      <c r="Y8" s="59">
        <f>IF($U8=0,"",SUM(List1:List99!Y8)/$U8)</f>
        <v>0.363636363636364</v>
      </c>
      <c r="Z8" s="111">
        <f>IF($U8=0,"",SUM(List1:List99!Z8)/$U8)</f>
        <v>0.272727272727273</v>
      </c>
      <c r="AA8" s="59">
        <f>IF($U8=0,"",SUM(List1:List99!AA8)/$U8)</f>
        <v>0.909090909090909</v>
      </c>
      <c r="AB8" s="75">
        <f>IF($U8=0,"",SUM(List1:List99!AB8)/$U8)</f>
        <v>2.27272727272727</v>
      </c>
      <c r="AC8" s="59">
        <f>IF($U8=0,"",SUM(List1:List99!AC8)/$U8)</f>
        <v>0.636363636363636</v>
      </c>
      <c r="AD8" s="78">
        <f>IF($U8=0,"",SUM(List1:List99!AD8)/$U8)</f>
        <v>2.09090909090909</v>
      </c>
      <c r="AE8" s="136">
        <f aca="true" t="shared" si="8" ref="AE8:AE23">IF($U8=0,"",SUM(V8:AA8)-SUM(AB8:AD8))</f>
        <v>1</v>
      </c>
      <c r="AF8" s="63">
        <f aca="true" t="shared" si="9" ref="AF8:AF23">IF($U8=0,"",T8+AE8)</f>
        <v>1.27272727272728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76">
        <v>5</v>
      </c>
      <c r="B9" s="174" t="str">
        <f>List1!B9</f>
        <v>Hruška</v>
      </c>
      <c r="C9" s="193">
        <f>SUM(List1:List99!C9)*60*24/U9</f>
        <v>17.28</v>
      </c>
      <c r="D9" s="75">
        <f>SUM(List1:List99!D9)/$U9</f>
        <v>1.76470588235294</v>
      </c>
      <c r="E9" s="111">
        <f>SUM(List1:List99!E9)/$U9</f>
        <v>1.29411764705882</v>
      </c>
      <c r="F9" s="121">
        <f t="shared" si="1"/>
        <v>73.3</v>
      </c>
      <c r="G9" s="115">
        <f>SUM(List1:List99!G9)/$U9</f>
        <v>2</v>
      </c>
      <c r="H9" s="111">
        <f>SUM(List1:List99!H9)/$U9</f>
        <v>0.588235294117647</v>
      </c>
      <c r="I9" s="121">
        <f t="shared" si="2"/>
        <v>29.4</v>
      </c>
      <c r="J9" s="115">
        <f>SUM(List1:List99!J9)/$U9</f>
        <v>1.41176470588235</v>
      </c>
      <c r="K9" s="111">
        <f>SUM(List1:List99!K9)/$U9</f>
        <v>0.588235294117647</v>
      </c>
      <c r="L9" s="121">
        <f t="shared" si="0"/>
        <v>41.7</v>
      </c>
      <c r="M9" s="115">
        <f>SUM(List1:List99!M9)/$U9</f>
        <v>1.47058823529412</v>
      </c>
      <c r="N9" s="111">
        <f>SUM(List1:List99!N9)/$U9</f>
        <v>0.705882352941177</v>
      </c>
      <c r="O9" s="121">
        <f t="shared" si="3"/>
        <v>48</v>
      </c>
      <c r="P9" s="115">
        <f t="shared" si="4"/>
        <v>6.64705882352941</v>
      </c>
      <c r="Q9" s="111">
        <f t="shared" si="5"/>
        <v>3.17647058823529</v>
      </c>
      <c r="R9" s="121">
        <f t="shared" si="6"/>
        <v>47.8</v>
      </c>
      <c r="S9" s="205">
        <f>IF($U9=0,"",SUM(List1:List99!S9)/$U9)</f>
        <v>6.23529411764706</v>
      </c>
      <c r="T9" s="66">
        <f t="shared" si="7"/>
        <v>-0.29411764705883</v>
      </c>
      <c r="U9" s="142">
        <f>SUM(List1:List99!U9)</f>
        <v>17</v>
      </c>
      <c r="V9" s="75">
        <f>IF($U9=0,"",SUM(List1:List99!V9)/$U9)</f>
        <v>1.17647058823529</v>
      </c>
      <c r="W9" s="59">
        <f>IF($U9=0,"",SUM(List1:List99!W9)/$U9)</f>
        <v>0.235294117647059</v>
      </c>
      <c r="X9" s="59">
        <f>IF($U9=0,"",SUM(List1:List99!X9)/$U9)</f>
        <v>3.17647058823529</v>
      </c>
      <c r="Y9" s="59">
        <f>IF($U9=0,"",SUM(List1:List99!Y9)/$U9)</f>
        <v>0.294117647058824</v>
      </c>
      <c r="Z9" s="111">
        <f>IF($U9=0,"",SUM(List1:List99!Z9)/$U9)</f>
        <v>4</v>
      </c>
      <c r="AA9" s="59">
        <f>IF($U9=0,"",SUM(List1:List99!AA9)/$U9)</f>
        <v>2</v>
      </c>
      <c r="AB9" s="75">
        <f>IF($U9=0,"",SUM(List1:List99!AB9)/$U9)</f>
        <v>4</v>
      </c>
      <c r="AC9" s="59">
        <f>IF($U9=0,"",SUM(List1:List99!AC9)/$U9)</f>
        <v>2.64705882352941</v>
      </c>
      <c r="AD9" s="78">
        <f>IF($U9=0,"",SUM(List1:List99!AD9)/$U9)</f>
        <v>1.70588235294118</v>
      </c>
      <c r="AE9" s="136">
        <f t="shared" si="8"/>
        <v>2.52941176470588</v>
      </c>
      <c r="AF9" s="63">
        <f t="shared" si="9"/>
        <v>2.23529411764705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76">
        <v>6</v>
      </c>
      <c r="B10" s="174" t="str">
        <f>List1!B10</f>
        <v>Nechanický</v>
      </c>
      <c r="C10" s="193">
        <f>SUM(List1:List99!C10)*60*24/U10</f>
        <v>11.34</v>
      </c>
      <c r="D10" s="75">
        <f>SUM(List1:List99!D10)/$U10</f>
        <v>1.58333333333333</v>
      </c>
      <c r="E10" s="111">
        <f>SUM(List1:List99!E10)/$U10</f>
        <v>1.08333333333333</v>
      </c>
      <c r="F10" s="121">
        <f t="shared" si="1"/>
        <v>68.4</v>
      </c>
      <c r="G10" s="115">
        <f>SUM(List1:List99!G10)/$U10</f>
        <v>2</v>
      </c>
      <c r="H10" s="111">
        <f>SUM(List1:List99!H10)/$U10</f>
        <v>0.75</v>
      </c>
      <c r="I10" s="121">
        <f t="shared" si="2"/>
        <v>37.5</v>
      </c>
      <c r="J10" s="115">
        <f>SUM(List1:List99!J10)/$U10</f>
        <v>1.08333333333333</v>
      </c>
      <c r="K10" s="111">
        <f>SUM(List1:List99!K10)/$U10</f>
        <v>0.166666666666667</v>
      </c>
      <c r="L10" s="121">
        <f t="shared" si="0"/>
        <v>15.4</v>
      </c>
      <c r="M10" s="115">
        <f>SUM(List1:List99!M10)/$U10</f>
        <v>1.33333333333333</v>
      </c>
      <c r="N10" s="111">
        <f>SUM(List1:List99!N10)/$U10</f>
        <v>0.833333333333333</v>
      </c>
      <c r="O10" s="121">
        <f t="shared" si="3"/>
        <v>62.5</v>
      </c>
      <c r="P10" s="115">
        <f t="shared" si="4"/>
        <v>5.99999999999999</v>
      </c>
      <c r="Q10" s="111">
        <f t="shared" si="5"/>
        <v>2.83333333333333</v>
      </c>
      <c r="R10" s="121">
        <f t="shared" si="6"/>
        <v>47.2</v>
      </c>
      <c r="S10" s="205">
        <f>IF($U10=0,"",SUM(List1:List99!S10)/$U10)</f>
        <v>5</v>
      </c>
      <c r="T10" s="66">
        <f t="shared" si="7"/>
        <v>-0.33333333333333</v>
      </c>
      <c r="U10" s="142">
        <f>SUM(List1:List99!U10)</f>
        <v>12</v>
      </c>
      <c r="V10" s="75">
        <f>IF($U10=0,"",SUM(List1:List99!V10)/$U10)</f>
        <v>1.91666666666667</v>
      </c>
      <c r="W10" s="59">
        <f>IF($U10=0,"",SUM(List1:List99!W10)/$U10)</f>
        <v>0.916666666666667</v>
      </c>
      <c r="X10" s="59">
        <f>IF($U10=0,"",SUM(List1:List99!X10)/$U10)</f>
        <v>0.916666666666667</v>
      </c>
      <c r="Y10" s="59">
        <f>IF($U10=0,"",SUM(List1:List99!Y10)/$U10)</f>
        <v>0.0833333333333333</v>
      </c>
      <c r="Z10" s="111">
        <f>IF($U10=0,"",SUM(List1:List99!Z10)/$U10)</f>
        <v>1</v>
      </c>
      <c r="AA10" s="59">
        <f>IF($U10=0,"",SUM(List1:List99!AA10)/$U10)</f>
        <v>0.916666666666667</v>
      </c>
      <c r="AB10" s="75">
        <f>IF($U10=0,"",SUM(List1:List99!AB10)/$U10)</f>
        <v>2.25</v>
      </c>
      <c r="AC10" s="59">
        <f>IF($U10=0,"",SUM(List1:List99!AC10)/$U10)</f>
        <v>1</v>
      </c>
      <c r="AD10" s="78">
        <f>IF($U10=0,"",SUM(List1:List99!AD10)/$U10)</f>
        <v>1.66666666666667</v>
      </c>
      <c r="AE10" s="136">
        <f t="shared" si="8"/>
        <v>0.833333333333335</v>
      </c>
      <c r="AF10" s="63">
        <f t="shared" si="9"/>
        <v>0.500000000000005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76">
        <v>7</v>
      </c>
      <c r="B11" s="174">
        <f>List1!B11</f>
        <v>0</v>
      </c>
      <c r="C11" s="193" t="e">
        <f>SUM(List1:List99!C11)*60*24/U11</f>
        <v>#DIV/0!</v>
      </c>
      <c r="D11" s="75" t="e">
        <f>SUM(List1:List99!D11)/$U11</f>
        <v>#DIV/0!</v>
      </c>
      <c r="E11" s="111" t="e">
        <f>SUM(List1:List99!E11)/$U11</f>
        <v>#DIV/0!</v>
      </c>
      <c r="F11" s="121" t="e">
        <f t="shared" si="1"/>
        <v>#DIV/0!</v>
      </c>
      <c r="G11" s="115" t="e">
        <f>SUM(List1:List99!G11)/$U11</f>
        <v>#DIV/0!</v>
      </c>
      <c r="H11" s="111" t="e">
        <f>SUM(List1:List99!H11)/$U11</f>
        <v>#DIV/0!</v>
      </c>
      <c r="I11" s="121" t="e">
        <f t="shared" si="2"/>
        <v>#DIV/0!</v>
      </c>
      <c r="J11" s="115" t="e">
        <f>SUM(List1:List99!J11)/$U11</f>
        <v>#DIV/0!</v>
      </c>
      <c r="K11" s="111" t="e">
        <f>SUM(List1:List99!K11)/$U11</f>
        <v>#DIV/0!</v>
      </c>
      <c r="L11" s="121" t="e">
        <f t="shared" si="0"/>
        <v>#DIV/0!</v>
      </c>
      <c r="M11" s="115" t="e">
        <f>SUM(List1:List99!M11)/$U11</f>
        <v>#DIV/0!</v>
      </c>
      <c r="N11" s="111" t="e">
        <f>SUM(List1:List99!N11)/$U11</f>
        <v>#DIV/0!</v>
      </c>
      <c r="O11" s="121" t="e">
        <f t="shared" si="3"/>
        <v>#DIV/0!</v>
      </c>
      <c r="P11" s="115" t="e">
        <f t="shared" si="4"/>
        <v>#DIV/0!</v>
      </c>
      <c r="Q11" s="111" t="e">
        <f t="shared" si="5"/>
        <v>#DIV/0!</v>
      </c>
      <c r="R11" s="121" t="e">
        <f t="shared" si="6"/>
        <v>#DIV/0!</v>
      </c>
      <c r="S11" s="205">
        <f>IF($U11=0,"",SUM(List1:List99!S11)/$U11)</f>
      </c>
      <c r="T11" s="66">
        <f t="shared" si="7"/>
      </c>
      <c r="U11" s="142">
        <f>SUM(List1:List99!U11)</f>
        <v>0</v>
      </c>
      <c r="V11" s="75">
        <f>IF($U11=0,"",SUM(List1:List99!V11)/$U11)</f>
      </c>
      <c r="W11" s="59">
        <f>IF($U11=0,"",SUM(List1:List99!W11)/$U11)</f>
      </c>
      <c r="X11" s="59">
        <f>IF($U11=0,"",SUM(List1:List99!X11)/$U11)</f>
      </c>
      <c r="Y11" s="59">
        <f>IF($U11=0,"",SUM(List1:List99!Y11)/$U11)</f>
      </c>
      <c r="Z11" s="111">
        <f>IF($U11=0,"",SUM(List1:List99!Z11)/$U11)</f>
      </c>
      <c r="AA11" s="59">
        <f>IF($U11=0,"",SUM(List1:List99!AA11)/$U11)</f>
      </c>
      <c r="AB11" s="75">
        <f>IF($U11=0,"",SUM(List1:List99!AB11)/$U11)</f>
      </c>
      <c r="AC11" s="59">
        <f>IF($U11=0,"",SUM(List1:List99!AC11)/$U11)</f>
      </c>
      <c r="AD11" s="78">
        <f>IF($U11=0,"",SUM(List1:List99!AD11)/$U11)</f>
      </c>
      <c r="AE11" s="136">
        <f t="shared" si="8"/>
      </c>
      <c r="AF11" s="63">
        <f t="shared" si="9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76">
        <v>8</v>
      </c>
      <c r="B12" s="174" t="str">
        <f>List1!B12</f>
        <v>Korenčík</v>
      </c>
      <c r="C12" s="193">
        <f>SUM(List1:List99!C12)*60*24/U12</f>
        <v>25.52</v>
      </c>
      <c r="D12" s="75">
        <f>SUM(List1:List99!D12)/$U12</f>
        <v>1.15789473684211</v>
      </c>
      <c r="E12" s="111">
        <f>SUM(List1:List99!E12)/$U12</f>
        <v>0.526315789473684</v>
      </c>
      <c r="F12" s="121">
        <f t="shared" si="1"/>
        <v>45.5</v>
      </c>
      <c r="G12" s="115">
        <f>SUM(List1:List99!G12)/$U12</f>
        <v>6.47368421052632</v>
      </c>
      <c r="H12" s="111">
        <f>SUM(List1:List99!H12)/$U12</f>
        <v>2.94736842105263</v>
      </c>
      <c r="I12" s="121">
        <f t="shared" si="2"/>
        <v>45.5</v>
      </c>
      <c r="J12" s="115">
        <f>SUM(List1:List99!J12)/$U12</f>
        <v>0.0526315789473684</v>
      </c>
      <c r="K12" s="111">
        <f>SUM(List1:List99!K12)/$U12</f>
        <v>0.0526315789473684</v>
      </c>
      <c r="L12" s="121">
        <f t="shared" si="0"/>
        <v>100</v>
      </c>
      <c r="M12" s="115">
        <f>SUM(List1:List99!M12)/$U12</f>
        <v>1.84210526315789</v>
      </c>
      <c r="N12" s="111">
        <f>SUM(List1:List99!N12)/$U12</f>
        <v>1</v>
      </c>
      <c r="O12" s="121">
        <f t="shared" si="3"/>
        <v>54.3</v>
      </c>
      <c r="P12" s="115">
        <f t="shared" si="4"/>
        <v>9.52631578947369</v>
      </c>
      <c r="Q12" s="111">
        <f t="shared" si="5"/>
        <v>4.52631578947368</v>
      </c>
      <c r="R12" s="121">
        <f t="shared" si="6"/>
        <v>47.5</v>
      </c>
      <c r="S12" s="205">
        <f>IF($U12=0,"",SUM(List1:List99!S12)/$U12)</f>
        <v>8.10526315789474</v>
      </c>
      <c r="T12" s="66">
        <f t="shared" si="7"/>
        <v>-0.473684210526331</v>
      </c>
      <c r="U12" s="142">
        <f>SUM(List1:List99!U12)</f>
        <v>19</v>
      </c>
      <c r="V12" s="75">
        <f>IF($U12=0,"",SUM(List1:List99!V12)/$U12)</f>
        <v>1.10526315789474</v>
      </c>
      <c r="W12" s="59">
        <f>IF($U12=0,"",SUM(List1:List99!W12)/$U12)</f>
        <v>0.105263157894737</v>
      </c>
      <c r="X12" s="59">
        <f>IF($U12=0,"",SUM(List1:List99!X12)/$U12)</f>
        <v>2.63157894736842</v>
      </c>
      <c r="Y12" s="59">
        <f>IF($U12=0,"",SUM(List1:List99!Y12)/$U12)</f>
        <v>0.0526315789473684</v>
      </c>
      <c r="Z12" s="111">
        <f>IF($U12=0,"",SUM(List1:List99!Z12)/$U12)</f>
        <v>2.05263157894737</v>
      </c>
      <c r="AA12" s="59">
        <f>IF($U12=0,"",SUM(List1:List99!AA12)/$U12)</f>
        <v>1.68421052631579</v>
      </c>
      <c r="AB12" s="75">
        <f>IF($U12=0,"",SUM(List1:List99!AB12)/$U12)</f>
        <v>2.94736842105263</v>
      </c>
      <c r="AC12" s="59">
        <f>IF($U12=0,"",SUM(List1:List99!AC12)/$U12)</f>
        <v>1.73684210526316</v>
      </c>
      <c r="AD12" s="78">
        <f>IF($U12=0,"",SUM(List1:List99!AD12)/$U12)</f>
        <v>2.05263157894737</v>
      </c>
      <c r="AE12" s="136">
        <f t="shared" si="8"/>
        <v>0.894736842105265</v>
      </c>
      <c r="AF12" s="63">
        <f t="shared" si="9"/>
        <v>0.421052631578934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76">
        <v>9</v>
      </c>
      <c r="B13" s="174" t="str">
        <f>List1!B13</f>
        <v>Brych</v>
      </c>
      <c r="C13" s="193" t="e">
        <f>SUM(List1:List99!C13)*60*24/U13</f>
        <v>#DIV/0!</v>
      </c>
      <c r="D13" s="75" t="e">
        <f>SUM(List1:List99!D13)/$U13</f>
        <v>#DIV/0!</v>
      </c>
      <c r="E13" s="111" t="e">
        <f>SUM(List1:List99!E13)/$U13</f>
        <v>#DIV/0!</v>
      </c>
      <c r="F13" s="121" t="e">
        <f t="shared" si="1"/>
        <v>#DIV/0!</v>
      </c>
      <c r="G13" s="115" t="e">
        <f>SUM(List1:List99!G13)/$U13</f>
        <v>#DIV/0!</v>
      </c>
      <c r="H13" s="111" t="e">
        <f>SUM(List1:List99!H13)/$U13</f>
        <v>#DIV/0!</v>
      </c>
      <c r="I13" s="121" t="e">
        <f t="shared" si="2"/>
        <v>#DIV/0!</v>
      </c>
      <c r="J13" s="115" t="e">
        <f>SUM(List1:List99!J13)/$U13</f>
        <v>#DIV/0!</v>
      </c>
      <c r="K13" s="111" t="e">
        <f>SUM(List1:List99!K13)/$U13</f>
        <v>#DIV/0!</v>
      </c>
      <c r="L13" s="121" t="e">
        <f t="shared" si="0"/>
        <v>#DIV/0!</v>
      </c>
      <c r="M13" s="115" t="e">
        <f>SUM(List1:List99!M13)/$U13</f>
        <v>#DIV/0!</v>
      </c>
      <c r="N13" s="111" t="e">
        <f>SUM(List1:List99!N13)/$U13</f>
        <v>#DIV/0!</v>
      </c>
      <c r="O13" s="121" t="e">
        <f t="shared" si="3"/>
        <v>#DIV/0!</v>
      </c>
      <c r="P13" s="115" t="e">
        <f t="shared" si="4"/>
        <v>#DIV/0!</v>
      </c>
      <c r="Q13" s="111" t="e">
        <f t="shared" si="5"/>
        <v>#DIV/0!</v>
      </c>
      <c r="R13" s="121" t="e">
        <f t="shared" si="6"/>
        <v>#DIV/0!</v>
      </c>
      <c r="S13" s="205">
        <f>IF($U13=0,"",SUM(List1:List99!S13)/$U13)</f>
      </c>
      <c r="T13" s="66">
        <f t="shared" si="7"/>
      </c>
      <c r="U13" s="142">
        <f>SUM(List1:List99!U13)</f>
        <v>0</v>
      </c>
      <c r="V13" s="75">
        <f>IF($U13=0,"",SUM(List1:List99!V13)/$U13)</f>
      </c>
      <c r="W13" s="59">
        <f>IF($U13=0,"",SUM(List1:List99!W13)/$U13)</f>
      </c>
      <c r="X13" s="59">
        <f>IF($U13=0,"",SUM(List1:List99!X13)/$U13)</f>
      </c>
      <c r="Y13" s="59">
        <f>IF($U13=0,"",SUM(List1:List99!Y13)/$U13)</f>
      </c>
      <c r="Z13" s="111">
        <f>IF($U13=0,"",SUM(List1:List99!Z13)/$U13)</f>
      </c>
      <c r="AA13" s="59">
        <f>IF($U13=0,"",SUM(List1:List99!AA13)/$U13)</f>
      </c>
      <c r="AB13" s="75">
        <f>IF($U13=0,"",SUM(List1:List99!AB13)/$U13)</f>
      </c>
      <c r="AC13" s="59">
        <f>IF($U13=0,"",SUM(List1:List99!AC13)/$U13)</f>
      </c>
      <c r="AD13" s="78">
        <f>IF($U13=0,"",SUM(List1:List99!AD13)/$U13)</f>
      </c>
      <c r="AE13" s="136">
        <f t="shared" si="8"/>
      </c>
      <c r="AF13" s="63">
        <f t="shared" si="9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76">
        <v>10</v>
      </c>
      <c r="B14" s="174" t="str">
        <f>List1!B14</f>
        <v>Rameš J.</v>
      </c>
      <c r="C14" s="193">
        <f>SUM(List1:List99!C14)*60*24/U14</f>
        <v>25.51</v>
      </c>
      <c r="D14" s="75">
        <f>SUM(List1:List99!D14)/$U14</f>
        <v>3.4375</v>
      </c>
      <c r="E14" s="111">
        <f>SUM(List1:List99!E14)/$U14</f>
        <v>1.75</v>
      </c>
      <c r="F14" s="121">
        <f t="shared" si="1"/>
        <v>50.9</v>
      </c>
      <c r="G14" s="115">
        <f>SUM(List1:List99!G14)/$U14</f>
        <v>3.4375</v>
      </c>
      <c r="H14" s="111">
        <f>SUM(List1:List99!H14)/$U14</f>
        <v>1.1875</v>
      </c>
      <c r="I14" s="121">
        <f t="shared" si="2"/>
        <v>34.5</v>
      </c>
      <c r="J14" s="115">
        <f>SUM(List1:List99!J14)/$U14</f>
        <v>6.6875</v>
      </c>
      <c r="K14" s="111">
        <f>SUM(List1:List99!K14)/$U14</f>
        <v>2.375</v>
      </c>
      <c r="L14" s="121">
        <f t="shared" si="0"/>
        <v>35.5</v>
      </c>
      <c r="M14" s="115">
        <f>SUM(List1:List99!M14)/$U14</f>
        <v>2.5625</v>
      </c>
      <c r="N14" s="111">
        <f>SUM(List1:List99!N14)/$U14</f>
        <v>2.0625</v>
      </c>
      <c r="O14" s="121">
        <f t="shared" si="3"/>
        <v>80.5</v>
      </c>
      <c r="P14" s="115">
        <f t="shared" si="4"/>
        <v>16.125</v>
      </c>
      <c r="Q14" s="111">
        <f t="shared" si="5"/>
        <v>7.375</v>
      </c>
      <c r="R14" s="121">
        <f t="shared" si="6"/>
        <v>45.7</v>
      </c>
      <c r="S14" s="205">
        <f>IF($U14=0,"",SUM(List1:List99!S14)/$U14)</f>
        <v>15.0625</v>
      </c>
      <c r="T14" s="66">
        <f t="shared" si="7"/>
        <v>-1.375</v>
      </c>
      <c r="U14" s="142">
        <f>SUM(List1:List99!U14)</f>
        <v>16</v>
      </c>
      <c r="V14" s="75">
        <f>IF($U14=0,"",SUM(List1:List99!V14)/$U14)</f>
        <v>0.9375</v>
      </c>
      <c r="W14" s="59">
        <f>IF($U14=0,"",SUM(List1:List99!W14)/$U14)</f>
        <v>0.375</v>
      </c>
      <c r="X14" s="59">
        <f>IF($U14=0,"",SUM(List1:List99!X14)/$U14)</f>
        <v>3.375</v>
      </c>
      <c r="Y14" s="59">
        <f>IF($U14=0,"",SUM(List1:List99!Y14)/$U14)</f>
        <v>0.0625</v>
      </c>
      <c r="Z14" s="111">
        <f>IF($U14=0,"",SUM(List1:List99!Z14)/$U14)</f>
        <v>3.75</v>
      </c>
      <c r="AA14" s="59">
        <f>IF($U14=0,"",SUM(List1:List99!AA14)/$U14)</f>
        <v>3.75</v>
      </c>
      <c r="AB14" s="75">
        <f>IF($U14=0,"",SUM(List1:List99!AB14)/$U14)</f>
        <v>3.625</v>
      </c>
      <c r="AC14" s="59">
        <f>IF($U14=0,"",SUM(List1:List99!AC14)/$U14)</f>
        <v>3.375</v>
      </c>
      <c r="AD14" s="78">
        <f>IF($U14=0,"",SUM(List1:List99!AD14)/$U14)</f>
        <v>2.6875</v>
      </c>
      <c r="AE14" s="136">
        <f t="shared" si="8"/>
        <v>2.5625</v>
      </c>
      <c r="AF14" s="63">
        <f t="shared" si="9"/>
        <v>1.1875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76">
        <v>11</v>
      </c>
      <c r="B15" s="174" t="str">
        <f>List1!B15</f>
        <v>Šťástka</v>
      </c>
      <c r="C15" s="193">
        <f>SUM(List1:List99!C15)*60*24/U15</f>
        <v>32</v>
      </c>
      <c r="D15" s="75">
        <f>SUM(List1:List99!D15)/$U15</f>
        <v>11.2631578947368</v>
      </c>
      <c r="E15" s="111">
        <f>SUM(List1:List99!E15)/$U15</f>
        <v>6.05263157894737</v>
      </c>
      <c r="F15" s="121">
        <f t="shared" si="1"/>
        <v>53.7</v>
      </c>
      <c r="G15" s="115">
        <f>SUM(List1:List99!G15)/$U15</f>
        <v>0.736842105263158</v>
      </c>
      <c r="H15" s="111">
        <f>SUM(List1:List99!H15)/$U15</f>
        <v>0.368421052631579</v>
      </c>
      <c r="I15" s="121">
        <f t="shared" si="2"/>
        <v>50</v>
      </c>
      <c r="J15" s="115">
        <f>SUM(List1:List99!J15)/$U15</f>
        <v>0.0526315789473684</v>
      </c>
      <c r="K15" s="111">
        <f>SUM(List1:List99!K15)/$U15</f>
        <v>0.0526315789473684</v>
      </c>
      <c r="L15" s="121">
        <f>IF(OR($U15=0,J15=0),"",K15/J15*100)</f>
        <v>100</v>
      </c>
      <c r="M15" s="115">
        <f>SUM(List1:List99!M15)/$U15</f>
        <v>4.89473684210526</v>
      </c>
      <c r="N15" s="111">
        <f>SUM(List1:List99!N15)/$U15</f>
        <v>2.47368421052632</v>
      </c>
      <c r="O15" s="121">
        <f t="shared" si="3"/>
        <v>50.5</v>
      </c>
      <c r="P15" s="115">
        <f t="shared" si="4"/>
        <v>16.9473684210526</v>
      </c>
      <c r="Q15" s="111">
        <f t="shared" si="5"/>
        <v>8.94736842105264</v>
      </c>
      <c r="R15" s="121">
        <f t="shared" si="6"/>
        <v>52.8</v>
      </c>
      <c r="S15" s="205">
        <f>IF($U15=0,"",SUM(List1:List99!S15)/$U15)</f>
        <v>15.4736842105263</v>
      </c>
      <c r="T15" s="66">
        <f t="shared" si="7"/>
        <v>0.94736842105268</v>
      </c>
      <c r="U15" s="142">
        <f>SUM(List1:List99!U15)</f>
        <v>19</v>
      </c>
      <c r="V15" s="75">
        <f>IF($U15=0,"",SUM(List1:List99!V15)/$U15)</f>
        <v>5.42105263157895</v>
      </c>
      <c r="W15" s="59">
        <f>IF($U15=0,"",SUM(List1:List99!W15)/$U15)</f>
        <v>3.47368421052632</v>
      </c>
      <c r="X15" s="59">
        <f>IF($U15=0,"",SUM(List1:List99!X15)/$U15)</f>
        <v>3.05263157894737</v>
      </c>
      <c r="Y15" s="59">
        <f>IF($U15=0,"",SUM(List1:List99!Y15)/$U15)</f>
        <v>0.631578947368421</v>
      </c>
      <c r="Z15" s="111">
        <f>IF($U15=0,"",SUM(List1:List99!Z15)/$U15)</f>
        <v>1.52631578947368</v>
      </c>
      <c r="AA15" s="59">
        <f>IF($U15=0,"",SUM(List1:List99!AA15)/$U15)</f>
        <v>4.10526315789474</v>
      </c>
      <c r="AB15" s="75">
        <f>IF($U15=0,"",SUM(List1:List99!AB15)/$U15)</f>
        <v>5.10526315789474</v>
      </c>
      <c r="AC15" s="59">
        <f>IF($U15=0,"",SUM(List1:List99!AC15)/$U15)</f>
        <v>1.78947368421053</v>
      </c>
      <c r="AD15" s="78">
        <f>IF($U15=0,"",SUM(List1:List99!AD15)/$U15)</f>
        <v>2.68421052631579</v>
      </c>
      <c r="AE15" s="136">
        <f t="shared" si="8"/>
        <v>8.63157894736842</v>
      </c>
      <c r="AF15" s="63">
        <f t="shared" si="9"/>
        <v>9.5789473684211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76">
        <v>12</v>
      </c>
      <c r="B16" s="174" t="str">
        <f>List1!B16</f>
        <v>Hanzlík</v>
      </c>
      <c r="C16" s="193">
        <f>SUM(List1:List99!C16)*60*24/U16</f>
        <v>21.85</v>
      </c>
      <c r="D16" s="75">
        <f>SUM(List1:List99!D16)/$U16</f>
        <v>8.44444444444444</v>
      </c>
      <c r="E16" s="111">
        <f>SUM(List1:List99!E16)/$U16</f>
        <v>4.88888888888889</v>
      </c>
      <c r="F16" s="121">
        <f t="shared" si="1"/>
        <v>57.9</v>
      </c>
      <c r="G16" s="115">
        <f>SUM(List1:List99!G16)/$U16</f>
        <v>1.33333333333333</v>
      </c>
      <c r="H16" s="111">
        <f>SUM(List1:List99!H16)/$U16</f>
        <v>0.444444444444444</v>
      </c>
      <c r="I16" s="121">
        <f t="shared" si="2"/>
        <v>33.3</v>
      </c>
      <c r="J16" s="115">
        <f>SUM(List1:List99!J16)/$U16</f>
        <v>0</v>
      </c>
      <c r="K16" s="111">
        <f>SUM(List1:List99!K16)/$U16</f>
        <v>0</v>
      </c>
      <c r="L16" s="121">
        <f aca="true" t="shared" si="10" ref="L16:L23">IF(OR($U16=0,J16=0),"",K16/J16*100)</f>
      </c>
      <c r="M16" s="115">
        <f>SUM(List1:List99!M16)/$U16</f>
        <v>3.33333333333333</v>
      </c>
      <c r="N16" s="111">
        <f>SUM(List1:List99!N16)/$U16</f>
        <v>1.72222222222222</v>
      </c>
      <c r="O16" s="121">
        <f t="shared" si="3"/>
        <v>51.7</v>
      </c>
      <c r="P16" s="115">
        <f t="shared" si="4"/>
        <v>13.1111111111111</v>
      </c>
      <c r="Q16" s="111">
        <f t="shared" si="5"/>
        <v>7.05555555555555</v>
      </c>
      <c r="R16" s="121">
        <f t="shared" si="6"/>
        <v>53.8</v>
      </c>
      <c r="S16" s="205">
        <f>IF($U16=0,"",SUM(List1:List99!S16)/$U16)</f>
        <v>12.3888888888889</v>
      </c>
      <c r="T16" s="66">
        <f t="shared" si="7"/>
        <v>1</v>
      </c>
      <c r="U16" s="142">
        <f>SUM(List1:List99!U16)</f>
        <v>18</v>
      </c>
      <c r="V16" s="75">
        <f>IF($U16=0,"",SUM(List1:List99!V16)/$U16)</f>
        <v>6.72222222222222</v>
      </c>
      <c r="W16" s="59">
        <f>IF($U16=0,"",SUM(List1:List99!W16)/$U16)</f>
        <v>3.66666666666667</v>
      </c>
      <c r="X16" s="59">
        <f>IF($U16=0,"",SUM(List1:List99!X16)/$U16)</f>
        <v>4.22222222222222</v>
      </c>
      <c r="Y16" s="59">
        <f>IF($U16=0,"",SUM(List1:List99!Y16)/$U16)</f>
        <v>0.166666666666667</v>
      </c>
      <c r="Z16" s="111">
        <f>IF($U16=0,"",SUM(List1:List99!Z16)/$U16)</f>
        <v>1.05555555555556</v>
      </c>
      <c r="AA16" s="59">
        <f>IF($U16=0,"",SUM(List1:List99!AA16)/$U16)</f>
        <v>2.94444444444444</v>
      </c>
      <c r="AB16" s="75">
        <f>IF($U16=0,"",SUM(List1:List99!AB16)/$U16)</f>
        <v>4.27777777777778</v>
      </c>
      <c r="AC16" s="59">
        <f>IF($U16=0,"",SUM(List1:List99!AC16)/$U16)</f>
        <v>1.94444444444444</v>
      </c>
      <c r="AD16" s="78">
        <f>IF($U16=0,"",SUM(List1:List99!AD16)/$U16)</f>
        <v>3.77777777777778</v>
      </c>
      <c r="AE16" s="136">
        <f t="shared" si="8"/>
        <v>8.77777777777778</v>
      </c>
      <c r="AF16" s="63">
        <f t="shared" si="9"/>
        <v>9.77777777777778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76">
        <v>13</v>
      </c>
      <c r="B17" s="174" t="str">
        <f>List1!B17</f>
        <v>Štros</v>
      </c>
      <c r="C17" s="193">
        <f>SUM(List1:List99!C17)*60*24/U17</f>
        <v>16.73</v>
      </c>
      <c r="D17" s="75">
        <f>SUM(List1:List99!D17)/$U17</f>
        <v>3.22222222222222</v>
      </c>
      <c r="E17" s="111">
        <f>SUM(List1:List99!E17)/$U17</f>
        <v>1.83333333333333</v>
      </c>
      <c r="F17" s="121">
        <f t="shared" si="1"/>
        <v>56.9</v>
      </c>
      <c r="G17" s="115">
        <f>SUM(List1:List99!G17)/$U17</f>
        <v>1.55555555555556</v>
      </c>
      <c r="H17" s="111">
        <f>SUM(List1:List99!H17)/$U17</f>
        <v>0.5</v>
      </c>
      <c r="I17" s="121">
        <f t="shared" si="2"/>
        <v>32.1</v>
      </c>
      <c r="J17" s="115">
        <f>SUM(List1:List99!J17)/$U17</f>
        <v>0.111111111111111</v>
      </c>
      <c r="K17" s="111">
        <f>SUM(List1:List99!K17)/$U17</f>
        <v>0</v>
      </c>
      <c r="L17" s="121">
        <f t="shared" si="10"/>
        <v>0</v>
      </c>
      <c r="M17" s="115">
        <f>SUM(List1:List99!M17)/$U17</f>
        <v>1.61111111111111</v>
      </c>
      <c r="N17" s="111">
        <f>SUM(List1:List99!N17)/$U17</f>
        <v>1.16666666666667</v>
      </c>
      <c r="O17" s="121">
        <f t="shared" si="3"/>
        <v>72.4</v>
      </c>
      <c r="P17" s="115">
        <f t="shared" si="4"/>
        <v>6.5</v>
      </c>
      <c r="Q17" s="111">
        <f t="shared" si="5"/>
        <v>3.5</v>
      </c>
      <c r="R17" s="121">
        <f t="shared" si="6"/>
        <v>53.8</v>
      </c>
      <c r="S17" s="205">
        <f>IF($U17=0,"",SUM(List1:List99!S17)/$U17)</f>
        <v>5.83333333333333</v>
      </c>
      <c r="T17" s="66">
        <f t="shared" si="7"/>
        <v>0.5</v>
      </c>
      <c r="U17" s="142">
        <f>SUM(List1:List99!U17)</f>
        <v>18</v>
      </c>
      <c r="V17" s="75">
        <f>IF($U17=0,"",SUM(List1:List99!V17)/$U17)</f>
        <v>4.11111111111111</v>
      </c>
      <c r="W17" s="59">
        <f>IF($U17=0,"",SUM(List1:List99!W17)/$U17)</f>
        <v>1.33333333333333</v>
      </c>
      <c r="X17" s="59">
        <f>IF($U17=0,"",SUM(List1:List99!X17)/$U17)</f>
        <v>1.83333333333333</v>
      </c>
      <c r="Y17" s="59">
        <f>IF($U17=0,"",SUM(List1:List99!Y17)/$U17)</f>
        <v>0.611111111111111</v>
      </c>
      <c r="Z17" s="111">
        <f>IF($U17=0,"",SUM(List1:List99!Z17)/$U17)</f>
        <v>0.722222222222222</v>
      </c>
      <c r="AA17" s="59">
        <f>IF($U17=0,"",SUM(List1:List99!AA17)/$U17)</f>
        <v>1.16666666666667</v>
      </c>
      <c r="AB17" s="75">
        <f>IF($U17=0,"",SUM(List1:List99!AB17)/$U17)</f>
        <v>3.44444444444444</v>
      </c>
      <c r="AC17" s="59">
        <f>IF($U17=0,"",SUM(List1:List99!AC17)/$U17)</f>
        <v>1.33333333333333</v>
      </c>
      <c r="AD17" s="78">
        <f>IF($U17=0,"",SUM(List1:List99!AD17)/$U17)</f>
        <v>2.66666666666667</v>
      </c>
      <c r="AE17" s="136">
        <f t="shared" si="8"/>
        <v>2.33333333333333</v>
      </c>
      <c r="AF17" s="63">
        <f t="shared" si="9"/>
        <v>2.83333333333333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76">
        <v>14</v>
      </c>
      <c r="B18" s="174" t="str">
        <f>List1!B18</f>
        <v>Maňák</v>
      </c>
      <c r="C18" s="193">
        <f>IF($U18=0,"",SUM(List1:List99!C18)*60*24/U18)</f>
        <v>24.58</v>
      </c>
      <c r="D18" s="75">
        <f>IF($U18=0,"",SUM(List1:List99!D18)/$U18)</f>
        <v>6.08333333333333</v>
      </c>
      <c r="E18" s="111">
        <f>IF($U18=0,"",SUM(List1:List99!E18)/$U18)</f>
        <v>3</v>
      </c>
      <c r="F18" s="121">
        <f>IF($U18=0,"",E18/D18*100)</f>
        <v>49.3</v>
      </c>
      <c r="G18" s="115">
        <f>IF($U18=0,"",SUM(List1:List99!G18)/$U18)</f>
        <v>7.58333333333333</v>
      </c>
      <c r="H18" s="111">
        <f>IF($U18=0,"",SUM(List1:List99!H18)/$U18)</f>
        <v>2.83333333333333</v>
      </c>
      <c r="I18" s="121">
        <f>IF($U18=0,"",H18/G18*100)</f>
        <v>37.4</v>
      </c>
      <c r="J18" s="115">
        <f>IF($U18=0,"",SUM(List1:List99!J18)/$U18)</f>
        <v>4.5</v>
      </c>
      <c r="K18" s="111">
        <f>IF($U18=0,"",SUM(List1:List99!K18)/$U18)</f>
        <v>0.916666666666667</v>
      </c>
      <c r="L18" s="121">
        <f t="shared" si="10"/>
        <v>20.4</v>
      </c>
      <c r="M18" s="115">
        <f>IF($U18=0,"",SUM(List1:List99!M18)/$U18)</f>
        <v>3.41666666666667</v>
      </c>
      <c r="N18" s="111">
        <f>IF($U18=0,"",SUM(List1:List99!N18)/$U18)</f>
        <v>3</v>
      </c>
      <c r="O18" s="121">
        <f>IF($U18=0,"",N18/M18*100)</f>
        <v>87.8</v>
      </c>
      <c r="P18" s="115">
        <f>IF($U18=0,"",D18+G18+J18+M18)</f>
        <v>21.5833333333333</v>
      </c>
      <c r="Q18" s="111">
        <f>IF($U18=0,"",E18+H18+K18+N18)</f>
        <v>9.75</v>
      </c>
      <c r="R18" s="121">
        <f>IF($U18=0,"",Q18/P18*100)</f>
        <v>45.2</v>
      </c>
      <c r="S18" s="205">
        <f>IF($U18=0,"",SUM(List1:List99!S18)/$U18)</f>
        <v>17.4166666666667</v>
      </c>
      <c r="T18" s="66">
        <f t="shared" si="7"/>
        <v>-2.0833333333333</v>
      </c>
      <c r="U18" s="142">
        <f>SUM(List1:List99!U18)</f>
        <v>12</v>
      </c>
      <c r="V18" s="75">
        <f>IF($U18=0,"",SUM(List1:List99!V18)/$U18)</f>
        <v>3.16666666666667</v>
      </c>
      <c r="W18" s="59">
        <f>IF($U18=0,"",SUM(List1:List99!W18)/$U18)</f>
        <v>1.75</v>
      </c>
      <c r="X18" s="59">
        <f>IF($U18=0,"",SUM(List1:List99!X18)/$U18)</f>
        <v>2.83333333333333</v>
      </c>
      <c r="Y18" s="59">
        <f>IF($U18=0,"",SUM(List1:List99!Y18)/$U18)</f>
        <v>1.5</v>
      </c>
      <c r="Z18" s="111">
        <f>IF($U18=0,"",SUM(List1:List99!Z18)/$U18)</f>
        <v>1.66666666666667</v>
      </c>
      <c r="AA18" s="59">
        <f>IF($U18=0,"",SUM(List1:List99!AA18)/$U18)</f>
        <v>3.33333333333333</v>
      </c>
      <c r="AB18" s="75">
        <f>IF($U18=0,"",SUM(List1:List99!AB18)/$U18)</f>
        <v>4.08333333333333</v>
      </c>
      <c r="AC18" s="59">
        <f>IF($U18=0,"",SUM(List1:List99!AC18)/$U18)</f>
        <v>2.5</v>
      </c>
      <c r="AD18" s="78">
        <f>IF($U18=0,"",SUM(List1:List99!AD18)/$U18)</f>
        <v>1.5</v>
      </c>
      <c r="AE18" s="136">
        <f t="shared" si="8"/>
        <v>6.16666666666667</v>
      </c>
      <c r="AF18" s="63">
        <f t="shared" si="9"/>
        <v>4.08333333333337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76">
        <v>15</v>
      </c>
      <c r="B19" s="174">
        <f>List1!B19</f>
        <v>0</v>
      </c>
      <c r="C19" s="193">
        <f>IF($U19=0,"",SUM(List1:List99!C19)*60*24/U19)</f>
      </c>
      <c r="D19" s="75">
        <f>IF($U19=0,"",SUM(List1:List99!D19)/$U19)</f>
      </c>
      <c r="E19" s="111">
        <f>IF($U19=0,"",SUM(List1:List99!E19)/$U19)</f>
      </c>
      <c r="F19" s="121">
        <f>IF($U19=0,"",E19/D19*100)</f>
      </c>
      <c r="G19" s="115">
        <f>IF($U19=0,"",SUM(List1:List99!G19)/$U19)</f>
      </c>
      <c r="H19" s="111">
        <f>IF($U19=0,"",SUM(List1:List99!H19)/$U19)</f>
      </c>
      <c r="I19" s="121">
        <f>IF($U19=0,"",H19/G19*100)</f>
      </c>
      <c r="J19" s="115">
        <f>IF($U19=0,"",SUM(List1:List99!J19)/$U19)</f>
      </c>
      <c r="K19" s="111">
        <f>IF($U19=0,"",SUM(List1:List99!K19)/$U19)</f>
      </c>
      <c r="L19" s="121">
        <f t="shared" si="10"/>
      </c>
      <c r="M19" s="115">
        <f>IF($U19=0,"",SUM(List1:List99!M19)/$U19)</f>
      </c>
      <c r="N19" s="111">
        <f>IF($U19=0,"",SUM(List1:List99!N19)/$U19)</f>
      </c>
      <c r="O19" s="121">
        <f>IF($U19=0,"",N19/M19*100)</f>
      </c>
      <c r="P19" s="115">
        <f>IF($U19=0,"",D19+G19+J19+M19)</f>
      </c>
      <c r="Q19" s="111">
        <f>IF($U19=0,"",E19+H19+K19+N19)</f>
      </c>
      <c r="R19" s="121">
        <f>IF($U19=0,"",Q19/P19*100)</f>
      </c>
      <c r="S19" s="205">
        <f>IF($U19=0,"",SUM(List1:List99!S19)/$U19)</f>
      </c>
      <c r="T19" s="66">
        <f t="shared" si="7"/>
      </c>
      <c r="U19" s="142">
        <f>SUM(List1:List99!U19)</f>
        <v>0</v>
      </c>
      <c r="V19" s="75">
        <f>IF($U19=0,"",SUM(List1:List99!V19)/$U19)</f>
      </c>
      <c r="W19" s="59">
        <f>IF($U19=0,"",SUM(List1:List99!W19)/$U19)</f>
      </c>
      <c r="X19" s="59">
        <f>IF($U19=0,"",SUM(List1:List99!X19)/$U19)</f>
      </c>
      <c r="Y19" s="59">
        <f>IF($U19=0,"",SUM(List1:List99!Y19)/$U19)</f>
      </c>
      <c r="Z19" s="111">
        <f>IF($U19=0,"",SUM(List1:List99!Z19)/$U19)</f>
      </c>
      <c r="AA19" s="59">
        <f>IF($U19=0,"",SUM(List1:List99!AA19)/$U19)</f>
      </c>
      <c r="AB19" s="75">
        <f>IF($U19=0,"",SUM(List1:List99!AB19)/$U19)</f>
      </c>
      <c r="AC19" s="59">
        <f>IF($U19=0,"",SUM(List1:List99!AC19)/$U19)</f>
      </c>
      <c r="AD19" s="78">
        <f>IF($U19=0,"",SUM(List1:List99!AD19)/$U19)</f>
      </c>
      <c r="AE19" s="136">
        <f t="shared" si="8"/>
      </c>
      <c r="AF19" s="63">
        <f t="shared" si="9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76">
        <v>16</v>
      </c>
      <c r="B20" s="174" t="str">
        <f>List1!B20</f>
        <v>Ertelt</v>
      </c>
      <c r="C20" s="193">
        <f>SUM(List1:List99!C20)*60*24/U20</f>
        <v>17.73</v>
      </c>
      <c r="D20" s="75">
        <f>SUM(List1:List99!D20)/$U20</f>
        <v>1.63636363636364</v>
      </c>
      <c r="E20" s="111">
        <f>SUM(List1:List99!E20)/$U20</f>
        <v>0.727272727272727</v>
      </c>
      <c r="F20" s="121">
        <f t="shared" si="1"/>
        <v>44.4</v>
      </c>
      <c r="G20" s="115">
        <f>SUM(List1:List99!G20)/$U20</f>
        <v>3.81818181818182</v>
      </c>
      <c r="H20" s="111">
        <f>SUM(List1:List99!H20)/$U20</f>
        <v>1.54545454545455</v>
      </c>
      <c r="I20" s="121">
        <f t="shared" si="2"/>
        <v>40.5</v>
      </c>
      <c r="J20" s="115">
        <f>SUM(List1:List99!J20)/$U20</f>
        <v>2.18181818181818</v>
      </c>
      <c r="K20" s="111">
        <f>SUM(List1:List99!K20)/$U20</f>
        <v>0.363636363636364</v>
      </c>
      <c r="L20" s="121">
        <f t="shared" si="10"/>
        <v>16.7</v>
      </c>
      <c r="M20" s="115">
        <f>SUM(List1:List99!M20)/$U20</f>
        <v>0.727272727272727</v>
      </c>
      <c r="N20" s="111">
        <f>SUM(List1:List99!N20)/$U20</f>
        <v>0.545454545454545</v>
      </c>
      <c r="O20" s="121">
        <f t="shared" si="3"/>
        <v>75</v>
      </c>
      <c r="P20" s="115">
        <f t="shared" si="4"/>
        <v>8.36363636363637</v>
      </c>
      <c r="Q20" s="111">
        <f t="shared" si="5"/>
        <v>3.18181818181819</v>
      </c>
      <c r="R20" s="121">
        <f t="shared" si="6"/>
        <v>38</v>
      </c>
      <c r="S20" s="205">
        <f>IF($U20=0,"",SUM(List1:List99!S20)/$U20)</f>
        <v>6.18181818181818</v>
      </c>
      <c r="T20" s="66">
        <f t="shared" si="7"/>
        <v>-1.99999999999999</v>
      </c>
      <c r="U20" s="142">
        <f>SUM(List1:List99!U20)</f>
        <v>11</v>
      </c>
      <c r="V20" s="75">
        <f>IF($U20=0,"",SUM(List1:List99!V20)/$U20)</f>
        <v>0.727272727272727</v>
      </c>
      <c r="W20" s="59">
        <f>IF($U20=0,"",SUM(List1:List99!W20)/$U20)</f>
        <v>0.909090909090909</v>
      </c>
      <c r="X20" s="59">
        <f>IF($U20=0,"",SUM(List1:List99!X20)/$U20)</f>
        <v>2</v>
      </c>
      <c r="Y20" s="59">
        <f>IF($U20=0,"",SUM(List1:List99!Y20)/$U20)</f>
        <v>0</v>
      </c>
      <c r="Z20" s="111">
        <f>IF($U20=0,"",SUM(List1:List99!Z20)/$U20)</f>
        <v>1.27272727272727</v>
      </c>
      <c r="AA20" s="59">
        <f>IF($U20=0,"",SUM(List1:List99!AA20)/$U20)</f>
        <v>1.36363636363636</v>
      </c>
      <c r="AB20" s="75">
        <f>IF($U20=0,"",SUM(List1:List99!AB20)/$U20)</f>
        <v>2.81818181818182</v>
      </c>
      <c r="AC20" s="59">
        <f>IF($U20=0,"",SUM(List1:List99!AC20)/$U20)</f>
        <v>1.81818181818182</v>
      </c>
      <c r="AD20" s="78">
        <f>IF($U20=0,"",SUM(List1:List99!AD20)/$U20)</f>
        <v>2.09090909090909</v>
      </c>
      <c r="AE20" s="136">
        <f t="shared" si="8"/>
        <v>-0.454545454545465</v>
      </c>
      <c r="AF20" s="63">
        <f t="shared" si="9"/>
        <v>-2.45454545454546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76">
        <v>17</v>
      </c>
      <c r="B21" s="174" t="str">
        <f>List1!B21</f>
        <v>Rameš M.</v>
      </c>
      <c r="C21" s="193">
        <f>SUM(List1:List99!C21)*60*24/U21</f>
        <v>17.14</v>
      </c>
      <c r="D21" s="75">
        <f>SUM(List1:List99!D21)/$U21</f>
        <v>3.16666666666667</v>
      </c>
      <c r="E21" s="111">
        <f>SUM(List1:List99!E21)/$U21</f>
        <v>1.58333333333333</v>
      </c>
      <c r="F21" s="121">
        <f t="shared" si="1"/>
        <v>50</v>
      </c>
      <c r="G21" s="115">
        <f>SUM(List1:List99!G21)/$U21</f>
        <v>1.08333333333333</v>
      </c>
      <c r="H21" s="111">
        <f>SUM(List1:List99!H21)/$U21</f>
        <v>0.333333333333333</v>
      </c>
      <c r="I21" s="121">
        <f t="shared" si="2"/>
        <v>30.8</v>
      </c>
      <c r="J21" s="115">
        <f>SUM(List1:List99!J21)/$U21</f>
        <v>0.916666666666667</v>
      </c>
      <c r="K21" s="111">
        <f>SUM(List1:List99!K21)/$U21</f>
        <v>0.166666666666667</v>
      </c>
      <c r="L21" s="121">
        <f t="shared" si="10"/>
        <v>18.2</v>
      </c>
      <c r="M21" s="115">
        <f>SUM(List1:List99!M21)/$U21</f>
        <v>0.916666666666667</v>
      </c>
      <c r="N21" s="111">
        <f>SUM(List1:List99!N21)/$U21</f>
        <v>0.583333333333333</v>
      </c>
      <c r="O21" s="121">
        <f t="shared" si="3"/>
        <v>63.6</v>
      </c>
      <c r="P21" s="115">
        <f t="shared" si="4"/>
        <v>6.08333333333333</v>
      </c>
      <c r="Q21" s="111">
        <f t="shared" si="5"/>
        <v>2.66666666666666</v>
      </c>
      <c r="R21" s="121">
        <f t="shared" si="6"/>
        <v>43.8</v>
      </c>
      <c r="S21" s="205">
        <f>IF($U21=0,"",SUM(List1:List99!S21)/$U21)</f>
        <v>4.91666666666667</v>
      </c>
      <c r="T21" s="66">
        <f t="shared" si="7"/>
        <v>-0.750000000000011</v>
      </c>
      <c r="U21" s="142">
        <f>SUM(List1:List99!U21)</f>
        <v>12</v>
      </c>
      <c r="V21" s="75">
        <f>IF($U21=0,"",SUM(List1:List99!V21)/$U21)</f>
        <v>0.916666666666667</v>
      </c>
      <c r="W21" s="59">
        <f>IF($U21=0,"",SUM(List1:List99!W21)/$U21)</f>
        <v>0.166666666666667</v>
      </c>
      <c r="X21" s="59">
        <f>IF($U21=0,"",SUM(List1:List99!X21)/$U21)</f>
        <v>3.91666666666667</v>
      </c>
      <c r="Y21" s="59">
        <f>IF($U21=0,"",SUM(List1:List99!Y21)/$U21)</f>
        <v>0</v>
      </c>
      <c r="Z21" s="111">
        <f>IF($U21=0,"",SUM(List1:List99!Z21)/$U21)</f>
        <v>2.58333333333333</v>
      </c>
      <c r="AA21" s="59">
        <f>IF($U21=0,"",SUM(List1:List99!AA21)/$U21)</f>
        <v>1.66666666666667</v>
      </c>
      <c r="AB21" s="75">
        <f>IF($U21=0,"",SUM(List1:List99!AB21)/$U21)</f>
        <v>2.41666666666667</v>
      </c>
      <c r="AC21" s="59">
        <f>IF($U21=0,"",SUM(List1:List99!AC21)/$U21)</f>
        <v>2.25</v>
      </c>
      <c r="AD21" s="78">
        <f>IF($U21=0,"",SUM(List1:List99!AD21)/$U21)</f>
        <v>1.08333333333333</v>
      </c>
      <c r="AE21" s="136">
        <f t="shared" si="8"/>
        <v>3.5</v>
      </c>
      <c r="AF21" s="63">
        <f t="shared" si="9"/>
        <v>2.74999999999999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>
      <c r="A22" s="176">
        <v>18</v>
      </c>
      <c r="B22" s="174" t="str">
        <f>List1!B22</f>
        <v>Čekal</v>
      </c>
      <c r="C22" s="193">
        <f>SUM(List1:List99!C22)*60*24/U22</f>
        <v>21.44</v>
      </c>
      <c r="D22" s="75">
        <f>SUM(List1:List99!D22)/$U22</f>
        <v>0.944444444444444</v>
      </c>
      <c r="E22" s="111">
        <f>SUM(List1:List99!E22)/$U22</f>
        <v>0.555555555555556</v>
      </c>
      <c r="F22" s="121">
        <f t="shared" si="1"/>
        <v>58.8</v>
      </c>
      <c r="G22" s="115">
        <f>SUM(List1:List99!G22)/$U22</f>
        <v>0.555555555555556</v>
      </c>
      <c r="H22" s="111">
        <f>SUM(List1:List99!H22)/$U22</f>
        <v>0.111111111111111</v>
      </c>
      <c r="I22" s="121">
        <f t="shared" si="2"/>
        <v>20</v>
      </c>
      <c r="J22" s="115">
        <f>SUM(List1:List99!J22)/$U22</f>
        <v>2.61111111111111</v>
      </c>
      <c r="K22" s="111">
        <f>SUM(List1:List99!K22)/$U22</f>
        <v>0.833333333333333</v>
      </c>
      <c r="L22" s="121">
        <f t="shared" si="10"/>
        <v>31.9</v>
      </c>
      <c r="M22" s="115">
        <f>SUM(List1:List99!M22)/$U22</f>
        <v>0.777777777777778</v>
      </c>
      <c r="N22" s="111">
        <f>SUM(List1:List99!N22)/$U22</f>
        <v>0.666666666666667</v>
      </c>
      <c r="O22" s="121">
        <f t="shared" si="3"/>
        <v>85.7</v>
      </c>
      <c r="P22" s="115">
        <f t="shared" si="4"/>
        <v>4.88888888888889</v>
      </c>
      <c r="Q22" s="111">
        <f t="shared" si="5"/>
        <v>2.16666666666667</v>
      </c>
      <c r="R22" s="121">
        <f t="shared" si="6"/>
        <v>44.3</v>
      </c>
      <c r="S22" s="205">
        <f>IF($U22=0,"",SUM(List1:List99!S22)/$U22)</f>
        <v>4.5</v>
      </c>
      <c r="T22" s="66">
        <f t="shared" si="7"/>
        <v>-0.55555555555555</v>
      </c>
      <c r="U22" s="142">
        <f>SUM(List1:List99!U22)</f>
        <v>18</v>
      </c>
      <c r="V22" s="75">
        <f>IF($U22=0,"",SUM(List1:List99!V22)/$U22)</f>
        <v>2.22222222222222</v>
      </c>
      <c r="W22" s="59">
        <f>IF($U22=0,"",SUM(List1:List99!W22)/$U22)</f>
        <v>0.555555555555556</v>
      </c>
      <c r="X22" s="59">
        <f>IF($U22=0,"",SUM(List1:List99!X22)/$U22)</f>
        <v>1.11111111111111</v>
      </c>
      <c r="Y22" s="59">
        <f>IF($U22=0,"",SUM(List1:List99!Y22)/$U22)</f>
        <v>0.111111111111111</v>
      </c>
      <c r="Z22" s="111">
        <f>IF($U22=0,"",SUM(List1:List99!Z22)/$U22)</f>
        <v>1.77777777777778</v>
      </c>
      <c r="AA22" s="59">
        <f>IF($U22=0,"",SUM(List1:List99!AA22)/$U22)</f>
        <v>0.555555555555556</v>
      </c>
      <c r="AB22" s="75">
        <f>IF($U22=0,"",SUM(List1:List99!AB22)/$U22)</f>
        <v>4.55555555555556</v>
      </c>
      <c r="AC22" s="59">
        <f>IF($U22=0,"",SUM(List1:List99!AC22)/$U22)</f>
        <v>1.05555555555556</v>
      </c>
      <c r="AD22" s="78">
        <f>IF($U22=0,"",SUM(List1:List99!AD22)/$U22)</f>
        <v>1.94444444444444</v>
      </c>
      <c r="AE22" s="136">
        <f t="shared" si="8"/>
        <v>-1.22222222222223</v>
      </c>
      <c r="AF22" s="63">
        <f t="shared" si="9"/>
        <v>-1.77777777777778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77">
        <v>19</v>
      </c>
      <c r="B23" s="197">
        <f>List1!B23</f>
        <v>0</v>
      </c>
      <c r="C23" s="194">
        <f>IF($U23=0,"",SUM(List1:List99!C23)*60*24/U23)</f>
      </c>
      <c r="D23" s="101">
        <f>IF($U23=0,"",SUM(List1:List99!D23)/$U23)</f>
      </c>
      <c r="E23" s="112">
        <f>IF($U23=0,"",SUM(List1:List99!E23)/$U23)</f>
      </c>
      <c r="F23" s="144">
        <f>IF($U23=0,"",E23/D23*100)</f>
      </c>
      <c r="G23" s="116">
        <f>IF($U23=0,"",SUM(List1:List99!G23)/$U23)</f>
      </c>
      <c r="H23" s="112">
        <f>IF($U23=0,"",SUM(List1:List99!H23)/$U23)</f>
      </c>
      <c r="I23" s="144">
        <f>IF($U23=0,"",H23/G23*100)</f>
      </c>
      <c r="J23" s="116">
        <f>IF($U23=0,"",SUM(List1:List99!J23)/$U23)</f>
      </c>
      <c r="K23" s="112">
        <f>IF($U23=0,"",SUM(List1:List99!K23)/$U23)</f>
      </c>
      <c r="L23" s="144">
        <f t="shared" si="10"/>
      </c>
      <c r="M23" s="116">
        <f>IF($U23=0,"",SUM(List1:List99!M23)/$U23)</f>
      </c>
      <c r="N23" s="112">
        <f>IF($U23=0,"",SUM(List1:List99!N23)/$U23)</f>
      </c>
      <c r="O23" s="144">
        <f>IF($U23=0,"",N23/M23*100)</f>
      </c>
      <c r="P23" s="116">
        <f>IF($U23=0,"",D23+G23+J23+M23)</f>
      </c>
      <c r="Q23" s="112">
        <f>IF($U23=0,"",E23+H23+K23+N23)</f>
      </c>
      <c r="R23" s="144">
        <f>IF($U23=0,"",Q23/P23*100)</f>
      </c>
      <c r="S23" s="227">
        <f>IF($U23=0,"",SUM(List1:List99!S23)/$U23)</f>
      </c>
      <c r="T23" s="65">
        <f>IF($U23=0,"",(2*Q23)-P23)</f>
      </c>
      <c r="U23" s="143">
        <f>SUM(List1:List99!U23)</f>
        <v>0</v>
      </c>
      <c r="V23" s="101">
        <f>IF($U23=0,"",SUM(List1:List99!V23)/$U23)</f>
      </c>
      <c r="W23" s="102">
        <f>IF($U23=0,"",SUM(List1:List99!W23)/$U23)</f>
      </c>
      <c r="X23" s="102">
        <f>IF($U23=0,"",SUM(List1:List99!X23)/$U23)</f>
      </c>
      <c r="Y23" s="102">
        <f>IF($U23=0,"",SUM(List1:List99!Y23)/$U23)</f>
      </c>
      <c r="Z23" s="112">
        <f>IF($U23=0,"",SUM(List1:List99!Z23)/$U23)</f>
      </c>
      <c r="AA23" s="102">
        <f>IF($U23=0,"",SUM(List1:List99!AA23)/$U23)</f>
      </c>
      <c r="AB23" s="101">
        <f>IF($U23=0,"",SUM(List1:List99!AB23)/$U23)</f>
      </c>
      <c r="AC23" s="102">
        <f>IF($U23=0,"",SUM(List1:List99!AC23)/$U23)</f>
      </c>
      <c r="AD23" s="103">
        <f>IF($U23=0,"",SUM(List1:List99!AD23)/$U23)</f>
      </c>
      <c r="AE23" s="108">
        <f t="shared" si="8"/>
      </c>
      <c r="AF23" s="55">
        <f t="shared" si="9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</sheetData>
  <sheetProtection/>
  <printOptions/>
  <pageMargins left="0.36" right="0.63" top="0.63" bottom="0.1968503937007874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4"/>
  <dimension ref="A1:D23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4.875" style="0" customWidth="1"/>
    <col min="4" max="4" width="3.75390625" style="0" customWidth="1"/>
  </cols>
  <sheetData>
    <row r="1" spans="1:4" ht="12.75">
      <c r="A1">
        <v>1</v>
      </c>
      <c r="B1">
        <f>SUM(A1)</f>
        <v>1</v>
      </c>
      <c r="C1" s="137">
        <f>SUM(List1:List2!$F$2)</f>
        <v>3</v>
      </c>
      <c r="D1">
        <f>IF(B1=C1,A1,0)</f>
        <v>0</v>
      </c>
    </row>
    <row r="2" spans="1:4" ht="12.75">
      <c r="A2">
        <v>2</v>
      </c>
      <c r="B2">
        <f>SUM(A$1:A2)</f>
        <v>3</v>
      </c>
      <c r="C2" s="137">
        <f>SUM(List1:List2!$F$2)</f>
        <v>3</v>
      </c>
      <c r="D2">
        <f aca="true" t="shared" si="0" ref="D2:D22">IF(B2=C2,A2,0)</f>
        <v>2</v>
      </c>
    </row>
    <row r="3" spans="1:4" ht="12.75">
      <c r="A3">
        <v>3</v>
      </c>
      <c r="B3">
        <f>SUM(A$1:A3)</f>
        <v>6</v>
      </c>
      <c r="C3" s="137">
        <f>SUM(List1:List2!$F$2)</f>
        <v>3</v>
      </c>
      <c r="D3">
        <f t="shared" si="0"/>
        <v>0</v>
      </c>
    </row>
    <row r="4" spans="1:4" ht="12.75">
      <c r="A4">
        <v>4</v>
      </c>
      <c r="B4">
        <f>SUM(A$1:A4)</f>
        <v>10</v>
      </c>
      <c r="C4" s="137">
        <f>SUM(List1:List2!$F$2)</f>
        <v>3</v>
      </c>
      <c r="D4">
        <f t="shared" si="0"/>
        <v>0</v>
      </c>
    </row>
    <row r="5" spans="1:4" ht="12.75">
      <c r="A5">
        <v>5</v>
      </c>
      <c r="B5">
        <f>SUM(A$1:A5)</f>
        <v>15</v>
      </c>
      <c r="C5" s="137">
        <f>SUM(List1:List2!$F$2)</f>
        <v>3</v>
      </c>
      <c r="D5">
        <f t="shared" si="0"/>
        <v>0</v>
      </c>
    </row>
    <row r="6" spans="1:4" ht="12.75">
      <c r="A6">
        <v>6</v>
      </c>
      <c r="B6">
        <f>SUM(A$1:A6)</f>
        <v>21</v>
      </c>
      <c r="C6" s="137">
        <f>SUM(List1:List2!$F$2)</f>
        <v>3</v>
      </c>
      <c r="D6">
        <f t="shared" si="0"/>
        <v>0</v>
      </c>
    </row>
    <row r="7" spans="1:4" ht="12.75">
      <c r="A7">
        <v>7</v>
      </c>
      <c r="B7">
        <f>SUM(A$1:A7)</f>
        <v>28</v>
      </c>
      <c r="C7" s="137">
        <f>SUM(List1:List2!$F$2)</f>
        <v>3</v>
      </c>
      <c r="D7">
        <f t="shared" si="0"/>
        <v>0</v>
      </c>
    </row>
    <row r="8" spans="1:4" ht="12.75">
      <c r="A8">
        <v>8</v>
      </c>
      <c r="B8">
        <f>SUM(A$1:A8)</f>
        <v>36</v>
      </c>
      <c r="C8" s="137">
        <f>SUM(List1:List2!$F$2)</f>
        <v>3</v>
      </c>
      <c r="D8">
        <f t="shared" si="0"/>
        <v>0</v>
      </c>
    </row>
    <row r="9" spans="1:4" ht="12.75">
      <c r="A9">
        <v>9</v>
      </c>
      <c r="B9">
        <f>SUM(A$1:A9)</f>
        <v>45</v>
      </c>
      <c r="C9" s="137">
        <f>SUM(List1:List2!$F$2)</f>
        <v>3</v>
      </c>
      <c r="D9">
        <f t="shared" si="0"/>
        <v>0</v>
      </c>
    </row>
    <row r="10" spans="1:4" ht="12.75">
      <c r="A10">
        <v>10</v>
      </c>
      <c r="B10">
        <f>SUM(A$1:A10)</f>
        <v>55</v>
      </c>
      <c r="C10" s="137">
        <f>SUM(List1:List2!$F$2)</f>
        <v>3</v>
      </c>
      <c r="D10">
        <f t="shared" si="0"/>
        <v>0</v>
      </c>
    </row>
    <row r="11" spans="1:4" ht="12.75">
      <c r="A11">
        <v>11</v>
      </c>
      <c r="B11">
        <f>SUM(A$1:A11)</f>
        <v>66</v>
      </c>
      <c r="C11" s="137">
        <f>SUM(List1:List2!$F$2)</f>
        <v>3</v>
      </c>
      <c r="D11">
        <f t="shared" si="0"/>
        <v>0</v>
      </c>
    </row>
    <row r="12" spans="1:4" ht="12.75">
      <c r="A12">
        <v>12</v>
      </c>
      <c r="B12">
        <f>SUM(A$1:A12)</f>
        <v>78</v>
      </c>
      <c r="C12" s="137">
        <f>SUM(List1:List2!$F$2)</f>
        <v>3</v>
      </c>
      <c r="D12">
        <f t="shared" si="0"/>
        <v>0</v>
      </c>
    </row>
    <row r="13" spans="1:4" ht="12.75">
      <c r="A13">
        <v>13</v>
      </c>
      <c r="B13">
        <f>SUM(A$1:A13)</f>
        <v>91</v>
      </c>
      <c r="C13" s="137">
        <f>SUM(List1:List2!$F$2)</f>
        <v>3</v>
      </c>
      <c r="D13">
        <f t="shared" si="0"/>
        <v>0</v>
      </c>
    </row>
    <row r="14" spans="1:4" ht="12.75">
      <c r="A14">
        <v>14</v>
      </c>
      <c r="B14">
        <f>SUM(A$1:A14)</f>
        <v>105</v>
      </c>
      <c r="C14" s="137">
        <f>SUM(List1:List2!$F$2)</f>
        <v>3</v>
      </c>
      <c r="D14">
        <f t="shared" si="0"/>
        <v>0</v>
      </c>
    </row>
    <row r="15" spans="1:4" ht="12.75">
      <c r="A15">
        <v>15</v>
      </c>
      <c r="B15">
        <f>SUM(A$1:A15)</f>
        <v>120</v>
      </c>
      <c r="C15" s="137">
        <f>SUM(List1:List2!$F$2)</f>
        <v>3</v>
      </c>
      <c r="D15">
        <f t="shared" si="0"/>
        <v>0</v>
      </c>
    </row>
    <row r="16" spans="1:4" ht="12.75">
      <c r="A16">
        <v>16</v>
      </c>
      <c r="B16">
        <f>SUM(A$1:A16)</f>
        <v>136</v>
      </c>
      <c r="C16" s="137">
        <f>SUM(List1:List2!$F$2)</f>
        <v>3</v>
      </c>
      <c r="D16">
        <f t="shared" si="0"/>
        <v>0</v>
      </c>
    </row>
    <row r="17" spans="1:4" ht="12.75">
      <c r="A17">
        <v>17</v>
      </c>
      <c r="B17">
        <f>SUM(A$1:A17)</f>
        <v>153</v>
      </c>
      <c r="C17" s="137">
        <f>SUM(List1:List2!$F$2)</f>
        <v>3</v>
      </c>
      <c r="D17">
        <f t="shared" si="0"/>
        <v>0</v>
      </c>
    </row>
    <row r="18" spans="1:4" ht="12.75">
      <c r="A18">
        <v>18</v>
      </c>
      <c r="B18">
        <f>SUM(A$1:A18)</f>
        <v>171</v>
      </c>
      <c r="C18" s="137">
        <f>SUM(List1:List2!$F$2)</f>
        <v>3</v>
      </c>
      <c r="D18">
        <f t="shared" si="0"/>
        <v>0</v>
      </c>
    </row>
    <row r="19" spans="1:4" ht="12.75">
      <c r="A19">
        <v>19</v>
      </c>
      <c r="B19">
        <f>SUM(A$1:A19)</f>
        <v>190</v>
      </c>
      <c r="C19" s="137">
        <f>SUM(List1:List2!$F$2)</f>
        <v>3</v>
      </c>
      <c r="D19">
        <f t="shared" si="0"/>
        <v>0</v>
      </c>
    </row>
    <row r="20" spans="1:4" ht="12.75">
      <c r="A20">
        <v>20</v>
      </c>
      <c r="B20">
        <f>SUM(A$1:A20)</f>
        <v>210</v>
      </c>
      <c r="C20" s="137">
        <f>SUM(List1:List2!$F$2)</f>
        <v>3</v>
      </c>
      <c r="D20">
        <f t="shared" si="0"/>
        <v>0</v>
      </c>
    </row>
    <row r="21" spans="1:4" ht="12.75">
      <c r="A21">
        <v>21</v>
      </c>
      <c r="B21">
        <f>SUM(A$1:A21)</f>
        <v>231</v>
      </c>
      <c r="C21" s="137">
        <f>SUM(List1:List2!$F$2)</f>
        <v>3</v>
      </c>
      <c r="D21">
        <f t="shared" si="0"/>
        <v>0</v>
      </c>
    </row>
    <row r="22" spans="1:4" ht="12.75">
      <c r="A22">
        <v>22</v>
      </c>
      <c r="B22">
        <f>SUM(A$1:A22)</f>
        <v>253</v>
      </c>
      <c r="C22" s="137">
        <f>SUM(List1:List2!$F$2)</f>
        <v>3</v>
      </c>
      <c r="D22">
        <f t="shared" si="0"/>
        <v>0</v>
      </c>
    </row>
    <row r="23" ht="12.75">
      <c r="D23">
        <f>SUM(D1:D22)</f>
        <v>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3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4.00390625" style="49" customWidth="1"/>
    <col min="4" max="4" width="4.25390625" style="0" customWidth="1"/>
    <col min="5" max="5" width="4.75390625" style="0" customWidth="1"/>
    <col min="6" max="6" width="6.37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s="235" customFormat="1" ht="26.25" customHeight="1">
      <c r="A1" s="230"/>
      <c r="B1" s="147" t="s">
        <v>60</v>
      </c>
      <c r="C1" s="231"/>
      <c r="D1" s="147"/>
      <c r="E1" s="147"/>
      <c r="F1" s="147"/>
      <c r="G1" s="147"/>
      <c r="H1" s="147"/>
      <c r="I1" s="147"/>
      <c r="J1" s="147"/>
      <c r="K1" s="147"/>
      <c r="L1" s="232"/>
      <c r="M1" s="231"/>
      <c r="N1" s="147"/>
      <c r="O1" s="232"/>
      <c r="P1" s="233"/>
      <c r="Q1" s="147" t="s">
        <v>32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188"/>
      <c r="AE1" s="188"/>
      <c r="AF1" s="234"/>
    </row>
    <row r="2" spans="1:32" ht="18" customHeight="1" thickBot="1">
      <c r="A2" s="18"/>
      <c r="B2" s="79" t="s">
        <v>68</v>
      </c>
      <c r="C2" s="44"/>
      <c r="D2" s="20"/>
      <c r="E2" s="99"/>
      <c r="F2" s="100"/>
      <c r="G2" s="70"/>
      <c r="H2" s="88"/>
      <c r="I2" s="92"/>
      <c r="J2" s="89"/>
      <c r="K2" s="90"/>
      <c r="L2" s="20" t="s">
        <v>61</v>
      </c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46"/>
      <c r="AF6" s="11"/>
    </row>
    <row r="7" spans="1:59" s="62" customFormat="1" ht="22.5" customHeight="1" hidden="1" thickBot="1">
      <c r="A7" s="104">
        <v>0</v>
      </c>
      <c r="B7" s="64">
        <f>List1!B7</f>
        <v>0</v>
      </c>
      <c r="C7" s="66" t="e">
        <f>(suma!C7)/(suma!C7)*40</f>
        <v>#VALUE!</v>
      </c>
      <c r="D7" s="75" t="e">
        <f>(suma!D7)/(suma!$C7)*40</f>
        <v>#VALUE!</v>
      </c>
      <c r="E7" s="78" t="e">
        <f>(suma!E7)/(suma!$C7)*40</f>
        <v>#VALUE!</v>
      </c>
      <c r="F7" s="120" t="e">
        <f aca="true" t="shared" si="0" ref="F7:F23">E7/D7*100</f>
        <v>#VALUE!</v>
      </c>
      <c r="G7" s="75" t="e">
        <f>(suma!G7)/(suma!$C7)*40</f>
        <v>#VALUE!</v>
      </c>
      <c r="H7" s="78" t="e">
        <f>(suma!H7)/(suma!$C7)*40</f>
        <v>#VALUE!</v>
      </c>
      <c r="I7" s="120" t="e">
        <f aca="true" t="shared" si="1" ref="I7:I23">H7/G7*100</f>
        <v>#VALUE!</v>
      </c>
      <c r="J7" s="75" t="e">
        <f>(suma!J7)/(suma!$C7)*40</f>
        <v>#VALUE!</v>
      </c>
      <c r="K7" s="78" t="e">
        <f>(suma!K7)/(suma!$C7)*40</f>
        <v>#VALUE!</v>
      </c>
      <c r="L7" s="120" t="e">
        <f aca="true" t="shared" si="2" ref="L7:L23">K7/J7*100</f>
        <v>#VALUE!</v>
      </c>
      <c r="M7" s="75" t="e">
        <f>(suma!M7)/(suma!$C7)*40</f>
        <v>#VALUE!</v>
      </c>
      <c r="N7" s="78" t="e">
        <f>(suma!N7)/(suma!$C7)*40</f>
        <v>#VALUE!</v>
      </c>
      <c r="O7" s="120" t="e">
        <f aca="true" t="shared" si="3" ref="O7:O23">N7/M7*100</f>
        <v>#VALUE!</v>
      </c>
      <c r="P7" s="115" t="e">
        <f aca="true" t="shared" si="4" ref="P7:Q23">D7+G7+J7+M7</f>
        <v>#VALUE!</v>
      </c>
      <c r="Q7" s="111" t="e">
        <f t="shared" si="4"/>
        <v>#VALUE!</v>
      </c>
      <c r="R7" s="120" t="e">
        <f aca="true" t="shared" si="5" ref="R7:R23">Q7/P7*100</f>
        <v>#VALUE!</v>
      </c>
      <c r="S7" s="129" t="e">
        <f aca="true" t="shared" si="6" ref="S7:S23">(E7*2)+(H7*2)+(K7*3)+N7</f>
        <v>#VALUE!</v>
      </c>
      <c r="T7" s="66" t="e">
        <f aca="true" t="shared" si="7" ref="T7:T23">(2*Q7)-P7</f>
        <v>#VALUE!</v>
      </c>
      <c r="U7" s="141">
        <f>SUM(List1:List99!U7)</f>
        <v>0</v>
      </c>
      <c r="V7" s="60" t="e">
        <f>(suma!V7)/(suma!$C7)*40</f>
        <v>#VALUE!</v>
      </c>
      <c r="W7" s="61" t="e">
        <f>(suma!W7)/(suma!$C7)*40</f>
        <v>#VALUE!</v>
      </c>
      <c r="X7" s="61" t="e">
        <f>(suma!X7)/(suma!$C7)*40</f>
        <v>#VALUE!</v>
      </c>
      <c r="Y7" s="61" t="e">
        <f>(suma!Y7)/(suma!$C7)*40</f>
        <v>#VALUE!</v>
      </c>
      <c r="Z7" s="61" t="e">
        <f>(suma!Z7)/(suma!$C7)*40</f>
        <v>#VALUE!</v>
      </c>
      <c r="AA7" s="148" t="e">
        <f>(suma!AA7)/(suma!$C7)*40</f>
        <v>#VALUE!</v>
      </c>
      <c r="AB7" s="60" t="e">
        <f>(suma!AB7)/(suma!$C7)*40</f>
        <v>#VALUE!</v>
      </c>
      <c r="AC7" s="61" t="e">
        <f>(suma!AC7)/(suma!$C7)*40</f>
        <v>#VALUE!</v>
      </c>
      <c r="AD7" s="84" t="e">
        <f>(suma!AD7)/(suma!$C7)*40</f>
        <v>#VALUE!</v>
      </c>
      <c r="AE7" s="63" t="e">
        <f aca="true" t="shared" si="8" ref="AE7:AE23">SUM(V7:AA7)-SUM(AB7:AD7)</f>
        <v>#VALUE!</v>
      </c>
      <c r="AF7" s="63" t="e">
        <f aca="true" t="shared" si="9" ref="AF7:AF23">T7+AE7</f>
        <v>#VALUE!</v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4" t="str">
        <f>List1!B8</f>
        <v>Štrupl</v>
      </c>
      <c r="C8" s="66">
        <f>(suma!C8)/(suma!C8)*40</f>
        <v>40</v>
      </c>
      <c r="D8" s="75">
        <f>(suma!D8)/(suma!$C8)*40</f>
        <v>4.40230274297325</v>
      </c>
      <c r="E8" s="78">
        <f>(suma!E8)/(suma!$C8)*40</f>
        <v>3.38638672536404</v>
      </c>
      <c r="F8" s="121">
        <f t="shared" si="0"/>
        <v>76.9</v>
      </c>
      <c r="G8" s="75">
        <f>(suma!G8)/(suma!$C8)*40</f>
        <v>3.72502539790044</v>
      </c>
      <c r="H8" s="78">
        <f>(suma!H8)/(suma!$C8)*40</f>
        <v>1.35455469014561</v>
      </c>
      <c r="I8" s="121">
        <f t="shared" si="1"/>
        <v>36.4</v>
      </c>
      <c r="J8" s="75">
        <f>(suma!J8)/(suma!$C8)*40</f>
        <v>0.677277345072807</v>
      </c>
      <c r="K8" s="78">
        <f>(suma!K8)/(suma!$C8)*40</f>
        <v>0</v>
      </c>
      <c r="L8" s="121">
        <f t="shared" si="2"/>
        <v>0</v>
      </c>
      <c r="M8" s="75">
        <f>(suma!M8)/(suma!$C8)*40</f>
        <v>5.07958008804605</v>
      </c>
      <c r="N8" s="78">
        <f>(suma!N8)/(suma!$C8)*40</f>
        <v>2.70910938029123</v>
      </c>
      <c r="O8" s="121">
        <f t="shared" si="3"/>
        <v>53.3</v>
      </c>
      <c r="P8" s="115">
        <f t="shared" si="4"/>
        <v>13.8841855739925</v>
      </c>
      <c r="Q8" s="111">
        <f t="shared" si="4"/>
        <v>7.45005079580088</v>
      </c>
      <c r="R8" s="121">
        <f t="shared" si="5"/>
        <v>53.7</v>
      </c>
      <c r="S8" s="129">
        <f t="shared" si="6"/>
        <v>12.1909922113105</v>
      </c>
      <c r="T8" s="66">
        <f t="shared" si="7"/>
        <v>1.01591601760926</v>
      </c>
      <c r="U8" s="142">
        <f>SUM(List1:List99!U8)</f>
        <v>11</v>
      </c>
      <c r="V8" s="75">
        <f>(suma!V8)/(suma!$C8)*40</f>
        <v>7.11141212326448</v>
      </c>
      <c r="W8" s="59">
        <f>(suma!W8)/(suma!$C8)*40</f>
        <v>5.07958008804605</v>
      </c>
      <c r="X8" s="59">
        <f>(suma!X8)/(suma!$C8)*40</f>
        <v>4.40230274297325</v>
      </c>
      <c r="Y8" s="59">
        <f>(suma!Y8)/(suma!$C8)*40</f>
        <v>1.35455469014561</v>
      </c>
      <c r="Z8" s="111">
        <f>(suma!Z8)/(suma!$C8)*40</f>
        <v>1.01591601760921</v>
      </c>
      <c r="AA8" s="111">
        <f>(suma!AA8)/(suma!$C8)*40</f>
        <v>3.38638672536404</v>
      </c>
      <c r="AB8" s="75">
        <f>(suma!AB8)/(suma!$C8)*40</f>
        <v>8.46596681341009</v>
      </c>
      <c r="AC8" s="59">
        <f>(suma!AC8)/(suma!$C8)*40</f>
        <v>2.37047070775483</v>
      </c>
      <c r="AD8" s="78">
        <f>(suma!AD8)/(suma!$C8)*40</f>
        <v>7.78868946833728</v>
      </c>
      <c r="AE8" s="66">
        <f t="shared" si="8"/>
        <v>3.72502539790044</v>
      </c>
      <c r="AF8" s="63">
        <f t="shared" si="9"/>
        <v>4.7409414155097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4" t="str">
        <f>List1!B9</f>
        <v>Hruška</v>
      </c>
      <c r="C9" s="66">
        <f>(suma!C9)/(suma!C9)*40</f>
        <v>40</v>
      </c>
      <c r="D9" s="75">
        <f>(suma!D9)/(suma!$C9)*40</f>
        <v>4.08482826701161</v>
      </c>
      <c r="E9" s="78">
        <f>(suma!E9)/(suma!$C9)*40</f>
        <v>2.99554072914185</v>
      </c>
      <c r="F9" s="121">
        <f t="shared" si="0"/>
        <v>73.3</v>
      </c>
      <c r="G9" s="75">
        <f>(suma!G9)/(suma!$C9)*40</f>
        <v>4.62947203594649</v>
      </c>
      <c r="H9" s="78">
        <f>(suma!H9)/(suma!$C9)*40</f>
        <v>1.3616094223372</v>
      </c>
      <c r="I9" s="121">
        <f t="shared" si="1"/>
        <v>29.4</v>
      </c>
      <c r="J9" s="75">
        <f>(suma!J9)/(suma!$C9)*40</f>
        <v>3.26786261360929</v>
      </c>
      <c r="K9" s="78">
        <f>(suma!K9)/(suma!$C9)*40</f>
        <v>1.3616094223372</v>
      </c>
      <c r="L9" s="121">
        <f t="shared" si="2"/>
        <v>41.7</v>
      </c>
      <c r="M9" s="75">
        <f>(suma!M9)/(suma!$C9)*40</f>
        <v>3.40402355584301</v>
      </c>
      <c r="N9" s="78">
        <f>(suma!N9)/(suma!$C9)*40</f>
        <v>1.63393130680464</v>
      </c>
      <c r="O9" s="121">
        <f t="shared" si="3"/>
        <v>48</v>
      </c>
      <c r="P9" s="115">
        <f t="shared" si="4"/>
        <v>15.3861864724104</v>
      </c>
      <c r="Q9" s="111">
        <f t="shared" si="4"/>
        <v>7.35269088062089</v>
      </c>
      <c r="R9" s="121">
        <f t="shared" si="5"/>
        <v>47.8</v>
      </c>
      <c r="S9" s="129">
        <f t="shared" si="6"/>
        <v>14.4330598767743</v>
      </c>
      <c r="T9" s="66">
        <f t="shared" si="7"/>
        <v>-0.680804711168619</v>
      </c>
      <c r="U9" s="142">
        <f>SUM(List1:List99!U9)</f>
        <v>17</v>
      </c>
      <c r="V9" s="75">
        <f>(suma!V9)/(suma!$C9)*40</f>
        <v>2.72321884467441</v>
      </c>
      <c r="W9" s="59">
        <f>(suma!W9)/(suma!$C9)*40</f>
        <v>0.544643768934881</v>
      </c>
      <c r="X9" s="59">
        <f>(suma!X9)/(suma!$C9)*40</f>
        <v>7.35269088062089</v>
      </c>
      <c r="Y9" s="59">
        <f>(suma!Y9)/(suma!$C9)*40</f>
        <v>0.680804711168601</v>
      </c>
      <c r="Z9" s="111">
        <f>(suma!Z9)/(suma!$C9)*40</f>
        <v>9.25894407189298</v>
      </c>
      <c r="AA9" s="111">
        <f>(suma!AA9)/(suma!$C9)*40</f>
        <v>4.62947203594649</v>
      </c>
      <c r="AB9" s="75">
        <f>(suma!AB9)/(suma!$C9)*40</f>
        <v>9.25894407189298</v>
      </c>
      <c r="AC9" s="59">
        <f>(suma!AC9)/(suma!$C9)*40</f>
        <v>6.12724240051741</v>
      </c>
      <c r="AD9" s="78">
        <f>(suma!AD9)/(suma!$C9)*40</f>
        <v>3.94866732477789</v>
      </c>
      <c r="AE9" s="66">
        <f>SUM(V9:AA9)-SUM(AB9:AD9)</f>
        <v>5.85492051604997</v>
      </c>
      <c r="AF9" s="63">
        <f t="shared" si="9"/>
        <v>5.17411580488135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4" t="str">
        <f>List1!B10</f>
        <v>Nechanický</v>
      </c>
      <c r="C10" s="66">
        <f>(suma!C10)/(suma!C10)*40</f>
        <v>40</v>
      </c>
      <c r="D10" s="75">
        <f>(suma!D10)/(suma!$C10)*40</f>
        <v>5.58700286701463</v>
      </c>
      <c r="E10" s="78">
        <f>(suma!E10)/(suma!$C10)*40</f>
        <v>3.8226861721679</v>
      </c>
      <c r="F10" s="121">
        <f t="shared" si="0"/>
        <v>68.4</v>
      </c>
      <c r="G10" s="75">
        <f>(suma!G10)/(suma!$C10)*40</f>
        <v>7.0572667793869</v>
      </c>
      <c r="H10" s="78">
        <f>(suma!H10)/(suma!$C10)*40</f>
        <v>2.64647504227009</v>
      </c>
      <c r="I10" s="121">
        <f t="shared" si="1"/>
        <v>37.5</v>
      </c>
      <c r="J10" s="75">
        <f>(suma!J10)/(suma!$C10)*40</f>
        <v>3.8226861721679</v>
      </c>
      <c r="K10" s="78">
        <f>(suma!K10)/(suma!$C10)*40</f>
        <v>0.588105564948908</v>
      </c>
      <c r="L10" s="121">
        <f t="shared" si="2"/>
        <v>15.4</v>
      </c>
      <c r="M10" s="75">
        <f>(suma!M10)/(suma!$C10)*40</f>
        <v>4.70484451959127</v>
      </c>
      <c r="N10" s="78">
        <f>(suma!N10)/(suma!$C10)*40</f>
        <v>2.94052782474454</v>
      </c>
      <c r="O10" s="121">
        <f t="shared" si="3"/>
        <v>62.5</v>
      </c>
      <c r="P10" s="115">
        <f t="shared" si="4"/>
        <v>21.1718003381607</v>
      </c>
      <c r="Q10" s="111">
        <f t="shared" si="4"/>
        <v>9.99779460413144</v>
      </c>
      <c r="R10" s="121">
        <f t="shared" si="5"/>
        <v>47.2</v>
      </c>
      <c r="S10" s="129">
        <f t="shared" si="6"/>
        <v>17.6431669484672</v>
      </c>
      <c r="T10" s="66">
        <f t="shared" si="7"/>
        <v>-1.17621112989782</v>
      </c>
      <c r="U10" s="142">
        <f>SUM(List1:List99!U10)</f>
        <v>12</v>
      </c>
      <c r="V10" s="75">
        <f>(suma!V10)/(suma!$C10)*40</f>
        <v>6.76321399691245</v>
      </c>
      <c r="W10" s="59">
        <f>(suma!W10)/(suma!$C10)*40</f>
        <v>3.234580607219</v>
      </c>
      <c r="X10" s="59">
        <f>(suma!X10)/(suma!$C10)*40</f>
        <v>3.234580607219</v>
      </c>
      <c r="Y10" s="59">
        <f>(suma!Y10)/(suma!$C10)*40</f>
        <v>0.294052782474454</v>
      </c>
      <c r="Z10" s="111">
        <f>(suma!Z10)/(suma!$C10)*40</f>
        <v>3.52863338969345</v>
      </c>
      <c r="AA10" s="111">
        <f>(suma!AA10)/(suma!$C10)*40</f>
        <v>3.234580607219</v>
      </c>
      <c r="AB10" s="75">
        <f>(suma!AB10)/(suma!$C10)*40</f>
        <v>7.93942512681026</v>
      </c>
      <c r="AC10" s="59">
        <f>(suma!AC10)/(suma!$C10)*40</f>
        <v>3.52863338969345</v>
      </c>
      <c r="AD10" s="78">
        <f>(suma!AD10)/(suma!$C10)*40</f>
        <v>5.88105564948908</v>
      </c>
      <c r="AE10" s="66">
        <f t="shared" si="8"/>
        <v>2.94052782474456</v>
      </c>
      <c r="AF10" s="63">
        <f t="shared" si="9"/>
        <v>1.76431669484674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4">
        <f>List1!B11</f>
        <v>0</v>
      </c>
      <c r="C11" s="66" t="e">
        <f>(suma!C11)/(suma!C11)*40</f>
        <v>#VALUE!</v>
      </c>
      <c r="D11" s="75" t="e">
        <f>(suma!D11)/(suma!$C11)*40</f>
        <v>#VALUE!</v>
      </c>
      <c r="E11" s="78" t="e">
        <f>(suma!E11)/(suma!$C11)*40</f>
        <v>#VALUE!</v>
      </c>
      <c r="F11" s="121" t="e">
        <f t="shared" si="0"/>
        <v>#VALUE!</v>
      </c>
      <c r="G11" s="75" t="e">
        <f>(suma!G11)/(suma!$C11)*40</f>
        <v>#VALUE!</v>
      </c>
      <c r="H11" s="78" t="e">
        <f>(suma!H11)/(suma!$C11)*40</f>
        <v>#VALUE!</v>
      </c>
      <c r="I11" s="121" t="e">
        <f t="shared" si="1"/>
        <v>#VALUE!</v>
      </c>
      <c r="J11" s="75" t="e">
        <f>(suma!J11)/(suma!$C11)*40</f>
        <v>#VALUE!</v>
      </c>
      <c r="K11" s="78" t="e">
        <f>(suma!K11)/(suma!$C11)*40</f>
        <v>#VALUE!</v>
      </c>
      <c r="L11" s="121" t="e">
        <f t="shared" si="2"/>
        <v>#VALUE!</v>
      </c>
      <c r="M11" s="75" t="e">
        <f>(suma!M11)/(suma!$C11)*40</f>
        <v>#VALUE!</v>
      </c>
      <c r="N11" s="78" t="e">
        <f>(suma!N11)/(suma!$C11)*40</f>
        <v>#VALUE!</v>
      </c>
      <c r="O11" s="121" t="e">
        <f t="shared" si="3"/>
        <v>#VALUE!</v>
      </c>
      <c r="P11" s="115" t="e">
        <f t="shared" si="4"/>
        <v>#VALUE!</v>
      </c>
      <c r="Q11" s="111" t="e">
        <f t="shared" si="4"/>
        <v>#VALUE!</v>
      </c>
      <c r="R11" s="121" t="e">
        <f t="shared" si="5"/>
        <v>#VALUE!</v>
      </c>
      <c r="S11" s="129" t="e">
        <f t="shared" si="6"/>
        <v>#VALUE!</v>
      </c>
      <c r="T11" s="66" t="e">
        <f t="shared" si="7"/>
        <v>#VALUE!</v>
      </c>
      <c r="U11" s="142">
        <f>SUM(List1:List99!U11)</f>
        <v>0</v>
      </c>
      <c r="V11" s="75" t="e">
        <f>(suma!V11)/(suma!$C11)*40</f>
        <v>#VALUE!</v>
      </c>
      <c r="W11" s="59" t="e">
        <f>(suma!W11)/(suma!$C11)*40</f>
        <v>#VALUE!</v>
      </c>
      <c r="X11" s="59" t="e">
        <f>(suma!X11)/(suma!$C11)*40</f>
        <v>#VALUE!</v>
      </c>
      <c r="Y11" s="59" t="e">
        <f>(suma!Y11)/(suma!$C11)*40</f>
        <v>#VALUE!</v>
      </c>
      <c r="Z11" s="111" t="e">
        <f>(suma!Z11)/(suma!$C11)*40</f>
        <v>#VALUE!</v>
      </c>
      <c r="AA11" s="111" t="e">
        <f>(suma!AA11)/(suma!$C11)*40</f>
        <v>#VALUE!</v>
      </c>
      <c r="AB11" s="75" t="e">
        <f>(suma!AB11)/(suma!$C11)*40</f>
        <v>#VALUE!</v>
      </c>
      <c r="AC11" s="59" t="e">
        <f>(suma!AC11)/(suma!$C11)*40</f>
        <v>#VALUE!</v>
      </c>
      <c r="AD11" s="78" t="e">
        <f>(suma!AD11)/(suma!$C11)*40</f>
        <v>#VALUE!</v>
      </c>
      <c r="AE11" s="66" t="e">
        <f t="shared" si="8"/>
        <v>#VALUE!</v>
      </c>
      <c r="AF11" s="63" t="e">
        <f t="shared" si="9"/>
        <v>#VALUE!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4" t="str">
        <f>List1!B12</f>
        <v>Korenčík</v>
      </c>
      <c r="C12" s="66">
        <f>(suma!C12)/(suma!C12)*40</f>
        <v>40</v>
      </c>
      <c r="D12" s="75">
        <f>(suma!D12)/(suma!$C12)*40</f>
        <v>1.81499432814272</v>
      </c>
      <c r="E12" s="78">
        <f>(suma!E12)/(suma!$C12)*40</f>
        <v>0.824997421883057</v>
      </c>
      <c r="F12" s="121">
        <f t="shared" si="0"/>
        <v>45.5</v>
      </c>
      <c r="G12" s="75">
        <f>(suma!G12)/(suma!$C12)*40</f>
        <v>10.1474682891616</v>
      </c>
      <c r="H12" s="78">
        <f>(suma!H12)/(suma!$C12)*40</f>
        <v>4.61998556254512</v>
      </c>
      <c r="I12" s="121">
        <f t="shared" si="1"/>
        <v>45.5</v>
      </c>
      <c r="J12" s="75">
        <f>(suma!J12)/(suma!$C12)*40</f>
        <v>0.0824997421883056</v>
      </c>
      <c r="K12" s="78">
        <f>(suma!K12)/(suma!$C12)*40</f>
        <v>0.0824997421883056</v>
      </c>
      <c r="L12" s="121">
        <f t="shared" si="2"/>
        <v>100</v>
      </c>
      <c r="M12" s="75">
        <f>(suma!M12)/(suma!$C12)*40</f>
        <v>2.8874909765907</v>
      </c>
      <c r="N12" s="78">
        <f>(suma!N12)/(suma!$C12)*40</f>
        <v>1.56749510157781</v>
      </c>
      <c r="O12" s="121">
        <f t="shared" si="3"/>
        <v>54.3</v>
      </c>
      <c r="P12" s="115">
        <f t="shared" si="4"/>
        <v>14.9324533360833</v>
      </c>
      <c r="Q12" s="111">
        <f t="shared" si="4"/>
        <v>7.09497782819429</v>
      </c>
      <c r="R12" s="121">
        <f t="shared" si="5"/>
        <v>47.5</v>
      </c>
      <c r="S12" s="129">
        <f t="shared" si="6"/>
        <v>12.7049602969991</v>
      </c>
      <c r="T12" s="66">
        <f t="shared" si="7"/>
        <v>-0.74249767969472</v>
      </c>
      <c r="U12" s="142">
        <f>SUM(List1:List99!U12)</f>
        <v>19</v>
      </c>
      <c r="V12" s="75">
        <f>(suma!V12)/(suma!$C12)*40</f>
        <v>1.73249458595442</v>
      </c>
      <c r="W12" s="59">
        <f>(suma!W12)/(suma!$C12)*40</f>
        <v>0.164999484376611</v>
      </c>
      <c r="X12" s="59">
        <f>(suma!X12)/(suma!$C12)*40</f>
        <v>4.12498710941528</v>
      </c>
      <c r="Y12" s="59">
        <f>(suma!Y12)/(suma!$C12)*40</f>
        <v>0.0824997421883056</v>
      </c>
      <c r="Z12" s="111">
        <f>(suma!Z12)/(suma!$C12)*40</f>
        <v>3.21748994534392</v>
      </c>
      <c r="AA12" s="111">
        <f>(suma!AA12)/(suma!$C12)*40</f>
        <v>2.63999175002578</v>
      </c>
      <c r="AB12" s="75">
        <f>(suma!AB12)/(suma!$C12)*40</f>
        <v>4.61998556254512</v>
      </c>
      <c r="AC12" s="59">
        <f>(suma!AC12)/(suma!$C12)*40</f>
        <v>2.72249149221409</v>
      </c>
      <c r="AD12" s="78">
        <f>(suma!AD12)/(suma!$C12)*40</f>
        <v>3.21748994534392</v>
      </c>
      <c r="AE12" s="66">
        <f t="shared" si="8"/>
        <v>1.40249561720119</v>
      </c>
      <c r="AF12" s="63">
        <f t="shared" si="9"/>
        <v>0.65999793750647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4" t="str">
        <f>List1!B13</f>
        <v>Brych</v>
      </c>
      <c r="C13" s="66" t="e">
        <f>(suma!C13)/(suma!C13)*40</f>
        <v>#VALUE!</v>
      </c>
      <c r="D13" s="75" t="e">
        <f>(suma!D13)/(suma!$C13)*40</f>
        <v>#VALUE!</v>
      </c>
      <c r="E13" s="78" t="e">
        <f>(suma!E13)/(suma!$C13)*40</f>
        <v>#VALUE!</v>
      </c>
      <c r="F13" s="121" t="e">
        <f t="shared" si="0"/>
        <v>#VALUE!</v>
      </c>
      <c r="G13" s="75" t="e">
        <f>(suma!G13)/(suma!$C13)*40</f>
        <v>#VALUE!</v>
      </c>
      <c r="H13" s="78" t="e">
        <f>(suma!H13)/(suma!$C13)*40</f>
        <v>#VALUE!</v>
      </c>
      <c r="I13" s="121" t="e">
        <f t="shared" si="1"/>
        <v>#VALUE!</v>
      </c>
      <c r="J13" s="75" t="e">
        <f>(suma!J13)/(suma!$C13)*40</f>
        <v>#VALUE!</v>
      </c>
      <c r="K13" s="78" t="e">
        <f>(suma!K13)/(suma!$C13)*40</f>
        <v>#VALUE!</v>
      </c>
      <c r="L13" s="121" t="e">
        <f t="shared" si="2"/>
        <v>#VALUE!</v>
      </c>
      <c r="M13" s="75" t="e">
        <f>(suma!M13)/(suma!$C13)*40</f>
        <v>#VALUE!</v>
      </c>
      <c r="N13" s="78" t="e">
        <f>(suma!N13)/(suma!$C13)*40</f>
        <v>#VALUE!</v>
      </c>
      <c r="O13" s="121" t="e">
        <f t="shared" si="3"/>
        <v>#VALUE!</v>
      </c>
      <c r="P13" s="115" t="e">
        <f t="shared" si="4"/>
        <v>#VALUE!</v>
      </c>
      <c r="Q13" s="111" t="e">
        <f t="shared" si="4"/>
        <v>#VALUE!</v>
      </c>
      <c r="R13" s="121" t="e">
        <f t="shared" si="5"/>
        <v>#VALUE!</v>
      </c>
      <c r="S13" s="129" t="e">
        <f t="shared" si="6"/>
        <v>#VALUE!</v>
      </c>
      <c r="T13" s="66" t="e">
        <f t="shared" si="7"/>
        <v>#VALUE!</v>
      </c>
      <c r="U13" s="142">
        <f>SUM(List1:List99!U13)</f>
        <v>0</v>
      </c>
      <c r="V13" s="75" t="e">
        <f>(suma!V13)/(suma!$C13)*40</f>
        <v>#VALUE!</v>
      </c>
      <c r="W13" s="59" t="e">
        <f>(suma!W13)/(suma!$C13)*40</f>
        <v>#VALUE!</v>
      </c>
      <c r="X13" s="59" t="e">
        <f>(suma!X13)/(suma!$C13)*40</f>
        <v>#VALUE!</v>
      </c>
      <c r="Y13" s="59" t="e">
        <f>(suma!Y13)/(suma!$C13)*40</f>
        <v>#VALUE!</v>
      </c>
      <c r="Z13" s="111" t="e">
        <f>(suma!Z13)/(suma!$C13)*40</f>
        <v>#VALUE!</v>
      </c>
      <c r="AA13" s="111" t="e">
        <f>(suma!AA13)/(suma!$C13)*40</f>
        <v>#VALUE!</v>
      </c>
      <c r="AB13" s="75" t="e">
        <f>(suma!AB13)/(suma!$C13)*40</f>
        <v>#VALUE!</v>
      </c>
      <c r="AC13" s="59" t="e">
        <f>(suma!AC13)/(suma!$C13)*40</f>
        <v>#VALUE!</v>
      </c>
      <c r="AD13" s="78" t="e">
        <f>(suma!AD13)/(suma!$C13)*40</f>
        <v>#VALUE!</v>
      </c>
      <c r="AE13" s="66" t="e">
        <f t="shared" si="8"/>
        <v>#VALUE!</v>
      </c>
      <c r="AF13" s="63" t="e">
        <f t="shared" si="9"/>
        <v>#VALUE!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74" t="str">
        <f>List1!B14</f>
        <v>Rameš J.</v>
      </c>
      <c r="C14" s="66">
        <f>(suma!C14)/(suma!C14)*40</f>
        <v>40</v>
      </c>
      <c r="D14" s="75">
        <f>(suma!D14)/(suma!$C14)*40</f>
        <v>5.39109978435601</v>
      </c>
      <c r="E14" s="78">
        <f>(suma!E14)/(suma!$C14)*40</f>
        <v>2.7445598902176</v>
      </c>
      <c r="F14" s="121">
        <f t="shared" si="0"/>
        <v>50.9</v>
      </c>
      <c r="G14" s="75">
        <f>(suma!G14)/(suma!$C14)*40</f>
        <v>5.39109978435601</v>
      </c>
      <c r="H14" s="78">
        <f>(suma!H14)/(suma!$C14)*40</f>
        <v>1.8623799255048</v>
      </c>
      <c r="I14" s="121">
        <f t="shared" si="1"/>
        <v>34.5</v>
      </c>
      <c r="J14" s="75">
        <f>(suma!J14)/(suma!$C14)*40</f>
        <v>10.4881395804744</v>
      </c>
      <c r="K14" s="78">
        <f>(suma!K14)/(suma!$C14)*40</f>
        <v>3.72475985100961</v>
      </c>
      <c r="L14" s="121">
        <f t="shared" si="2"/>
        <v>35.5</v>
      </c>
      <c r="M14" s="75">
        <f>(suma!M14)/(suma!$C14)*40</f>
        <v>4.01881983924721</v>
      </c>
      <c r="N14" s="78">
        <f>(suma!N14)/(suma!$C14)*40</f>
        <v>3.23465987061361</v>
      </c>
      <c r="O14" s="121">
        <f t="shared" si="3"/>
        <v>80.5</v>
      </c>
      <c r="P14" s="115">
        <f t="shared" si="4"/>
        <v>25.2891589884336</v>
      </c>
      <c r="Q14" s="111">
        <f t="shared" si="4"/>
        <v>11.5663595373456</v>
      </c>
      <c r="R14" s="121">
        <f t="shared" si="5"/>
        <v>45.7</v>
      </c>
      <c r="S14" s="129">
        <f t="shared" si="6"/>
        <v>23.6228190550872</v>
      </c>
      <c r="T14" s="66">
        <f t="shared" si="7"/>
        <v>-2.1564399137424</v>
      </c>
      <c r="U14" s="142">
        <f>SUM(List1:List99!U14)</f>
        <v>16</v>
      </c>
      <c r="V14" s="75">
        <f>(suma!V14)/(suma!$C14)*40</f>
        <v>1.470299941188</v>
      </c>
      <c r="W14" s="59">
        <f>(suma!W14)/(suma!$C14)*40</f>
        <v>0.588119976475201</v>
      </c>
      <c r="X14" s="59">
        <f>(suma!X14)/(suma!$C14)*40</f>
        <v>5.29307978827681</v>
      </c>
      <c r="Y14" s="59">
        <f>(suma!Y14)/(suma!$C14)*40</f>
        <v>0.0980199960792002</v>
      </c>
      <c r="Z14" s="111">
        <f>(suma!Z14)/(suma!$C14)*40</f>
        <v>5.88119976475201</v>
      </c>
      <c r="AA14" s="111">
        <f>(suma!AA14)/(suma!$C14)*40</f>
        <v>5.88119976475201</v>
      </c>
      <c r="AB14" s="75">
        <f>(suma!AB14)/(suma!$C14)*40</f>
        <v>5.68515977259361</v>
      </c>
      <c r="AC14" s="59">
        <f>(suma!AC14)/(suma!$C14)*40</f>
        <v>5.29307978827681</v>
      </c>
      <c r="AD14" s="78">
        <f>(suma!AD14)/(suma!$C14)*40</f>
        <v>4.21485983140561</v>
      </c>
      <c r="AE14" s="66">
        <f t="shared" si="8"/>
        <v>4.0188198392472</v>
      </c>
      <c r="AF14" s="63">
        <f t="shared" si="9"/>
        <v>1.8623799255048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4" t="str">
        <f>List1!B15</f>
        <v>Šťástka</v>
      </c>
      <c r="C15" s="66">
        <f>(suma!C15)/(suma!C15)*40</f>
        <v>40</v>
      </c>
      <c r="D15" s="75">
        <f>(suma!D15)/(suma!$C15)*40</f>
        <v>14.0784842603862</v>
      </c>
      <c r="E15" s="78">
        <f>(suma!E15)/(suma!$C15)*40</f>
        <v>7.56554060721687</v>
      </c>
      <c r="F15" s="121">
        <f t="shared" si="0"/>
        <v>53.7</v>
      </c>
      <c r="G15" s="75">
        <f>(suma!G15)/(suma!$C15)*40</f>
        <v>0.921022334791619</v>
      </c>
      <c r="H15" s="78">
        <f>(suma!H15)/(suma!$C15)*40</f>
        <v>0.460511167395809</v>
      </c>
      <c r="I15" s="121">
        <f t="shared" si="1"/>
        <v>50</v>
      </c>
      <c r="J15" s="75">
        <f>(suma!J15)/(suma!$C15)*40</f>
        <v>0.0657873096279728</v>
      </c>
      <c r="K15" s="78">
        <f>(suma!K15)/(suma!$C15)*40</f>
        <v>0.0657873096279728</v>
      </c>
      <c r="L15" s="121">
        <f t="shared" si="2"/>
        <v>100</v>
      </c>
      <c r="M15" s="75">
        <f>(suma!M15)/(suma!$C15)*40</f>
        <v>6.11821979540147</v>
      </c>
      <c r="N15" s="78">
        <f>(suma!N15)/(suma!$C15)*40</f>
        <v>3.09200355251472</v>
      </c>
      <c r="O15" s="121">
        <f t="shared" si="3"/>
        <v>50.5</v>
      </c>
      <c r="P15" s="115">
        <f t="shared" si="4"/>
        <v>21.1835137002073</v>
      </c>
      <c r="Q15" s="111">
        <f t="shared" si="4"/>
        <v>11.1838426367554</v>
      </c>
      <c r="R15" s="121">
        <f t="shared" si="5"/>
        <v>52.8</v>
      </c>
      <c r="S15" s="129">
        <f t="shared" si="6"/>
        <v>19.341469030624</v>
      </c>
      <c r="T15" s="66">
        <f t="shared" si="7"/>
        <v>1.1841715733035</v>
      </c>
      <c r="U15" s="142">
        <f>SUM(List1:List99!U15)</f>
        <v>19</v>
      </c>
      <c r="V15" s="75">
        <f>(suma!V15)/(suma!$C15)*40</f>
        <v>6.77609289168119</v>
      </c>
      <c r="W15" s="59">
        <f>(suma!W15)/(suma!$C15)*40</f>
        <v>4.3419624354462</v>
      </c>
      <c r="X15" s="59">
        <f>(suma!X15)/(suma!$C15)*40</f>
        <v>3.81566395842242</v>
      </c>
      <c r="Y15" s="59">
        <f>(suma!Y15)/(suma!$C15)*40</f>
        <v>0.789447715535673</v>
      </c>
      <c r="Z15" s="111">
        <f>(suma!Z15)/(suma!$C15)*40</f>
        <v>1.90783197921121</v>
      </c>
      <c r="AA15" s="111">
        <f>(suma!AA15)/(suma!$C15)*40</f>
        <v>5.13141015098188</v>
      </c>
      <c r="AB15" s="75">
        <f>(suma!AB15)/(suma!$C15)*40</f>
        <v>6.38136903391336</v>
      </c>
      <c r="AC15" s="59">
        <f>(suma!AC15)/(suma!$C15)*40</f>
        <v>2.23676852735107</v>
      </c>
      <c r="AD15" s="78">
        <f>(suma!AD15)/(suma!$C15)*40</f>
        <v>3.35515279102661</v>
      </c>
      <c r="AE15" s="66">
        <f t="shared" si="8"/>
        <v>10.7891187789875</v>
      </c>
      <c r="AF15" s="63">
        <f t="shared" si="9"/>
        <v>11.973290352291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174" t="str">
        <f>List1!B16</f>
        <v>Hanzlík</v>
      </c>
      <c r="C16" s="66">
        <f>(suma!C16)/(suma!C16)*40</f>
        <v>40</v>
      </c>
      <c r="D16" s="75">
        <f>(suma!D16)/(suma!$C16)*40</f>
        <v>15.459723352319</v>
      </c>
      <c r="E16" s="78">
        <f>(suma!E16)/(suma!$C16)*40</f>
        <v>8.95036615134256</v>
      </c>
      <c r="F16" s="121">
        <f t="shared" si="0"/>
        <v>57.9</v>
      </c>
      <c r="G16" s="75">
        <f>(suma!G16)/(suma!$C16)*40</f>
        <v>2.44100895036615</v>
      </c>
      <c r="H16" s="78">
        <f>(suma!H16)/(suma!$C16)*40</f>
        <v>0.813669650122051</v>
      </c>
      <c r="I16" s="121">
        <f t="shared" si="1"/>
        <v>33.3</v>
      </c>
      <c r="J16" s="75" t="e">
        <f>(suma!J16)/(suma!$C16)*40</f>
        <v>#VALUE!</v>
      </c>
      <c r="K16" s="78" t="e">
        <f>(suma!K16)/(suma!$C16)*40</f>
        <v>#VALUE!</v>
      </c>
      <c r="L16" s="121" t="e">
        <f t="shared" si="2"/>
        <v>#VALUE!</v>
      </c>
      <c r="M16" s="75">
        <f>(suma!M16)/(suma!$C16)*40</f>
        <v>6.10252237591538</v>
      </c>
      <c r="N16" s="78">
        <f>(suma!N16)/(suma!$C16)*40</f>
        <v>3.15296989422295</v>
      </c>
      <c r="O16" s="121">
        <f t="shared" si="3"/>
        <v>51.7</v>
      </c>
      <c r="P16" s="115" t="e">
        <f t="shared" si="4"/>
        <v>#VALUE!</v>
      </c>
      <c r="Q16" s="111" t="e">
        <f t="shared" si="4"/>
        <v>#VALUE!</v>
      </c>
      <c r="R16" s="121" t="e">
        <f t="shared" si="5"/>
        <v>#VALUE!</v>
      </c>
      <c r="S16" s="129" t="e">
        <f t="shared" si="6"/>
        <v>#VALUE!</v>
      </c>
      <c r="T16" s="66" t="e">
        <f t="shared" si="7"/>
        <v>#VALUE!</v>
      </c>
      <c r="U16" s="142">
        <f>SUM(List1:List99!U16)</f>
        <v>18</v>
      </c>
      <c r="V16" s="75">
        <f>(suma!V16)/(suma!$C16)*40</f>
        <v>12.306753458096</v>
      </c>
      <c r="W16" s="59">
        <f>(suma!W16)/(suma!$C16)*40</f>
        <v>6.71277461350692</v>
      </c>
      <c r="X16" s="59">
        <f>(suma!X16)/(suma!$C16)*40</f>
        <v>7.72986167615948</v>
      </c>
      <c r="Y16" s="59">
        <f>(suma!Y16)/(suma!$C16)*40</f>
        <v>0.305126118795769</v>
      </c>
      <c r="Z16" s="111">
        <f>(suma!Z16)/(suma!$C16)*40</f>
        <v>1.93246541903987</v>
      </c>
      <c r="AA16" s="111">
        <f>(suma!AA16)/(suma!$C16)*40</f>
        <v>5.39056143205858</v>
      </c>
      <c r="AB16" s="75">
        <f>(suma!AB16)/(suma!$C16)*40</f>
        <v>7.83157038242474</v>
      </c>
      <c r="AC16" s="59">
        <f>(suma!AC16)/(suma!$C16)*40</f>
        <v>3.55980471928397</v>
      </c>
      <c r="AD16" s="78">
        <f>(suma!AD16)/(suma!$C16)*40</f>
        <v>6.91619202603743</v>
      </c>
      <c r="AE16" s="66">
        <f t="shared" si="8"/>
        <v>16.0699755899105</v>
      </c>
      <c r="AF16" s="63" t="e">
        <f t="shared" si="9"/>
        <v>#VALUE!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4" t="str">
        <f>List1!B17</f>
        <v>Štros</v>
      </c>
      <c r="C17" s="66">
        <f>(suma!C17)/(suma!C17)*40</f>
        <v>40</v>
      </c>
      <c r="D17" s="75">
        <f>(suma!D17)/(suma!$C17)*40</f>
        <v>7.70252324037185</v>
      </c>
      <c r="E17" s="78">
        <f>(suma!E17)/(suma!$C17)*40</f>
        <v>4.38247011952191</v>
      </c>
      <c r="F17" s="121">
        <f t="shared" si="0"/>
        <v>56.9</v>
      </c>
      <c r="G17" s="75">
        <f>(suma!G17)/(suma!$C17)*40</f>
        <v>3.71845949535193</v>
      </c>
      <c r="H17" s="78">
        <f>(suma!H17)/(suma!$C17)*40</f>
        <v>1.19521912350598</v>
      </c>
      <c r="I17" s="121">
        <f t="shared" si="1"/>
        <v>32.1</v>
      </c>
      <c r="J17" s="75">
        <f>(suma!J17)/(suma!$C17)*40</f>
        <v>0.265604249667995</v>
      </c>
      <c r="K17" s="78">
        <f>(suma!K17)/(suma!$C17)*40</f>
        <v>0</v>
      </c>
      <c r="L17" s="121">
        <f t="shared" si="2"/>
        <v>0</v>
      </c>
      <c r="M17" s="75">
        <f>(suma!M17)/(suma!$C17)*40</f>
        <v>3.85126162018592</v>
      </c>
      <c r="N17" s="78">
        <f>(suma!N17)/(suma!$C17)*40</f>
        <v>2.78884462151394</v>
      </c>
      <c r="O17" s="121">
        <f t="shared" si="3"/>
        <v>72.4</v>
      </c>
      <c r="P17" s="115">
        <f t="shared" si="4"/>
        <v>15.5378486055777</v>
      </c>
      <c r="Q17" s="111">
        <f t="shared" si="4"/>
        <v>8.36653386454183</v>
      </c>
      <c r="R17" s="121">
        <f t="shared" si="5"/>
        <v>53.8</v>
      </c>
      <c r="S17" s="129">
        <f t="shared" si="6"/>
        <v>13.9442231075697</v>
      </c>
      <c r="T17" s="66">
        <f t="shared" si="7"/>
        <v>1.19521912350596</v>
      </c>
      <c r="U17" s="142">
        <f>SUM(List1:List99!U17)</f>
        <v>18</v>
      </c>
      <c r="V17" s="75">
        <f>(suma!V17)/(suma!$C17)*40</f>
        <v>9.8273572377158</v>
      </c>
      <c r="W17" s="59">
        <f>(suma!W17)/(suma!$C17)*40</f>
        <v>3.18725099601594</v>
      </c>
      <c r="X17" s="59">
        <f>(suma!X17)/(suma!$C17)*40</f>
        <v>4.38247011952191</v>
      </c>
      <c r="Y17" s="59">
        <f>(suma!Y17)/(suma!$C17)*40</f>
        <v>1.46082337317397</v>
      </c>
      <c r="Z17" s="111">
        <f>(suma!Z17)/(suma!$C17)*40</f>
        <v>1.72642762284197</v>
      </c>
      <c r="AA17" s="111">
        <f>(suma!AA17)/(suma!$C17)*40</f>
        <v>2.78884462151394</v>
      </c>
      <c r="AB17" s="75">
        <f>(suma!AB17)/(suma!$C17)*40</f>
        <v>8.23373173970784</v>
      </c>
      <c r="AC17" s="59">
        <f>(suma!AC17)/(suma!$C17)*40</f>
        <v>3.18725099601594</v>
      </c>
      <c r="AD17" s="78">
        <f>(suma!AD17)/(suma!$C17)*40</f>
        <v>6.37450199203187</v>
      </c>
      <c r="AE17" s="66">
        <f t="shared" si="8"/>
        <v>5.57768924302788</v>
      </c>
      <c r="AF17" s="63">
        <f t="shared" si="9"/>
        <v>6.77290836653384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4" t="str">
        <f>List1!B18</f>
        <v>Maňák</v>
      </c>
      <c r="C18" s="66">
        <f>(suma!C18)/(suma!C18)*40</f>
        <v>40</v>
      </c>
      <c r="D18" s="75">
        <f>(suma!D18)/(suma!$C18)*40</f>
        <v>9.89763405870788</v>
      </c>
      <c r="E18" s="78">
        <f>(suma!E18)/(suma!$C18)*40</f>
        <v>4.8810250152532</v>
      </c>
      <c r="F18" s="121">
        <f t="shared" si="0"/>
        <v>49.3</v>
      </c>
      <c r="G18" s="75">
        <f>(suma!G18)/(suma!$C18)*40</f>
        <v>12.3381465663345</v>
      </c>
      <c r="H18" s="78">
        <f>(suma!H18)/(suma!$C18)*40</f>
        <v>4.60985695885025</v>
      </c>
      <c r="I18" s="121">
        <f t="shared" si="1"/>
        <v>37.4</v>
      </c>
      <c r="J18" s="75">
        <f>(suma!J18)/(suma!$C18)*40</f>
        <v>7.32153752287981</v>
      </c>
      <c r="K18" s="78">
        <f>(suma!K18)/(suma!$C18)*40</f>
        <v>1.49142431021626</v>
      </c>
      <c r="L18" s="121">
        <f t="shared" si="2"/>
        <v>20.4</v>
      </c>
      <c r="M18" s="75">
        <f>(suma!M18)/(suma!$C18)*40</f>
        <v>5.55894515626059</v>
      </c>
      <c r="N18" s="78">
        <f>(suma!N18)/(suma!$C18)*40</f>
        <v>4.8810250152532</v>
      </c>
      <c r="O18" s="121">
        <f t="shared" si="3"/>
        <v>87.8</v>
      </c>
      <c r="P18" s="115">
        <f t="shared" si="4"/>
        <v>35.1162633041828</v>
      </c>
      <c r="Q18" s="111">
        <f t="shared" si="4"/>
        <v>15.8633312995729</v>
      </c>
      <c r="R18" s="121">
        <f t="shared" si="5"/>
        <v>45.2</v>
      </c>
      <c r="S18" s="129">
        <f t="shared" si="6"/>
        <v>28.3370618941089</v>
      </c>
      <c r="T18" s="66">
        <f t="shared" si="7"/>
        <v>-3.389600705037</v>
      </c>
      <c r="U18" s="142">
        <f>SUM(List1:List99!U18)</f>
        <v>12</v>
      </c>
      <c r="V18" s="75">
        <f>(suma!V18)/(suma!$C18)*40</f>
        <v>5.15219307165616</v>
      </c>
      <c r="W18" s="59">
        <f>(suma!W18)/(suma!$C18)*40</f>
        <v>2.84726459223104</v>
      </c>
      <c r="X18" s="59">
        <f>(suma!X18)/(suma!$C18)*40</f>
        <v>4.60985695885025</v>
      </c>
      <c r="Y18" s="59">
        <f>(suma!Y18)/(suma!$C18)*40</f>
        <v>2.4405125076266</v>
      </c>
      <c r="Z18" s="111">
        <f>(suma!Z18)/(suma!$C18)*40</f>
        <v>2.71168056402956</v>
      </c>
      <c r="AA18" s="111">
        <f>(suma!AA18)/(suma!$C18)*40</f>
        <v>5.42336112805912</v>
      </c>
      <c r="AB18" s="75">
        <f>(suma!AB18)/(suma!$C18)*40</f>
        <v>6.64361738187242</v>
      </c>
      <c r="AC18" s="59">
        <f>(suma!AC18)/(suma!$C18)*40</f>
        <v>4.06752084604434</v>
      </c>
      <c r="AD18" s="78">
        <f>(suma!AD18)/(suma!$C18)*40</f>
        <v>2.4405125076266</v>
      </c>
      <c r="AE18" s="66">
        <f t="shared" si="8"/>
        <v>10.0332180869094</v>
      </c>
      <c r="AF18" s="63">
        <f t="shared" si="9"/>
        <v>6.6436173818724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74">
        <f>List1!B19</f>
        <v>0</v>
      </c>
      <c r="C19" s="66" t="e">
        <f>(suma!C19)/(suma!C19)*40</f>
        <v>#VALUE!</v>
      </c>
      <c r="D19" s="75" t="e">
        <f>(suma!D19)/(suma!$C19)*40</f>
        <v>#VALUE!</v>
      </c>
      <c r="E19" s="78" t="e">
        <f>(suma!E19)/(suma!$C19)*40</f>
        <v>#VALUE!</v>
      </c>
      <c r="F19" s="121" t="e">
        <f t="shared" si="0"/>
        <v>#VALUE!</v>
      </c>
      <c r="G19" s="75" t="e">
        <f>(suma!G19)/(suma!$C19)*40</f>
        <v>#VALUE!</v>
      </c>
      <c r="H19" s="78" t="e">
        <f>(suma!H19)/(suma!$C19)*40</f>
        <v>#VALUE!</v>
      </c>
      <c r="I19" s="121" t="e">
        <f t="shared" si="1"/>
        <v>#VALUE!</v>
      </c>
      <c r="J19" s="75" t="e">
        <f>(suma!J19)/(suma!$C19)*40</f>
        <v>#VALUE!</v>
      </c>
      <c r="K19" s="78" t="e">
        <f>(suma!K19)/(suma!$C19)*40</f>
        <v>#VALUE!</v>
      </c>
      <c r="L19" s="121" t="e">
        <f t="shared" si="2"/>
        <v>#VALUE!</v>
      </c>
      <c r="M19" s="75" t="e">
        <f>(suma!M19)/(suma!$C19)*40</f>
        <v>#VALUE!</v>
      </c>
      <c r="N19" s="78" t="e">
        <f>(suma!N19)/(suma!$C19)*40</f>
        <v>#VALUE!</v>
      </c>
      <c r="O19" s="121" t="e">
        <f t="shared" si="3"/>
        <v>#VALUE!</v>
      </c>
      <c r="P19" s="115" t="e">
        <f t="shared" si="4"/>
        <v>#VALUE!</v>
      </c>
      <c r="Q19" s="111" t="e">
        <f t="shared" si="4"/>
        <v>#VALUE!</v>
      </c>
      <c r="R19" s="121" t="e">
        <f t="shared" si="5"/>
        <v>#VALUE!</v>
      </c>
      <c r="S19" s="129" t="e">
        <f t="shared" si="6"/>
        <v>#VALUE!</v>
      </c>
      <c r="T19" s="66" t="e">
        <f t="shared" si="7"/>
        <v>#VALUE!</v>
      </c>
      <c r="U19" s="142">
        <f>SUM(List1:List99!U19)</f>
        <v>0</v>
      </c>
      <c r="V19" s="75" t="e">
        <f>(suma!V19)/(suma!$C19)*40</f>
        <v>#VALUE!</v>
      </c>
      <c r="W19" s="59" t="e">
        <f>(suma!W19)/(suma!$C19)*40</f>
        <v>#VALUE!</v>
      </c>
      <c r="X19" s="59" t="e">
        <f>(suma!X19)/(suma!$C19)*40</f>
        <v>#VALUE!</v>
      </c>
      <c r="Y19" s="59" t="e">
        <f>(suma!Y19)/(suma!$C19)*40</f>
        <v>#VALUE!</v>
      </c>
      <c r="Z19" s="111" t="e">
        <f>(suma!Z19)/(suma!$C19)*40</f>
        <v>#VALUE!</v>
      </c>
      <c r="AA19" s="111" t="e">
        <f>(suma!AA19)/(suma!$C19)*40</f>
        <v>#VALUE!</v>
      </c>
      <c r="AB19" s="75" t="e">
        <f>(suma!AB19)/(suma!$C19)*40</f>
        <v>#VALUE!</v>
      </c>
      <c r="AC19" s="59" t="e">
        <f>(suma!AC19)/(suma!$C19)*40</f>
        <v>#VALUE!</v>
      </c>
      <c r="AD19" s="78" t="e">
        <f>(suma!AD19)/(suma!$C19)*40</f>
        <v>#VALUE!</v>
      </c>
      <c r="AE19" s="66" t="e">
        <f t="shared" si="8"/>
        <v>#VALUE!</v>
      </c>
      <c r="AF19" s="63" t="e">
        <f t="shared" si="9"/>
        <v>#VALUE!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4" t="str">
        <f>List1!B20</f>
        <v>Ertelt</v>
      </c>
      <c r="C20" s="66">
        <f>(suma!C20)/(suma!C20)*40</f>
        <v>40</v>
      </c>
      <c r="D20" s="75">
        <f>(suma!D20)/(suma!$C20)*40</f>
        <v>3.69079352060693</v>
      </c>
      <c r="E20" s="78">
        <f>(suma!E20)/(suma!$C20)*40</f>
        <v>1.6403526758253</v>
      </c>
      <c r="F20" s="121">
        <f t="shared" si="0"/>
        <v>44.4</v>
      </c>
      <c r="G20" s="75">
        <f>(suma!G20)/(suma!$C20)*40</f>
        <v>8.61185154808284</v>
      </c>
      <c r="H20" s="78">
        <f>(suma!H20)/(suma!$C20)*40</f>
        <v>3.48574943612877</v>
      </c>
      <c r="I20" s="121">
        <f t="shared" si="1"/>
        <v>40.5</v>
      </c>
      <c r="J20" s="75">
        <f>(suma!J20)/(suma!$C20)*40</f>
        <v>4.92105802747591</v>
      </c>
      <c r="K20" s="78">
        <f>(suma!K20)/(suma!$C20)*40</f>
        <v>0.820176337912651</v>
      </c>
      <c r="L20" s="121">
        <f t="shared" si="2"/>
        <v>16.7</v>
      </c>
      <c r="M20" s="75">
        <f>(suma!M20)/(suma!$C20)*40</f>
        <v>1.6403526758253</v>
      </c>
      <c r="N20" s="78">
        <f>(suma!N20)/(suma!$C20)*40</f>
        <v>1.23026450686898</v>
      </c>
      <c r="O20" s="121">
        <f t="shared" si="3"/>
        <v>75</v>
      </c>
      <c r="P20" s="115">
        <f t="shared" si="4"/>
        <v>18.864055771991</v>
      </c>
      <c r="Q20" s="111">
        <f t="shared" si="4"/>
        <v>7.1765429567357</v>
      </c>
      <c r="R20" s="121">
        <f t="shared" si="5"/>
        <v>38</v>
      </c>
      <c r="S20" s="129">
        <f t="shared" si="6"/>
        <v>13.9429977445151</v>
      </c>
      <c r="T20" s="66">
        <f t="shared" si="7"/>
        <v>-4.5109698585196</v>
      </c>
      <c r="U20" s="142">
        <f>SUM(List1:List99!U20)</f>
        <v>11</v>
      </c>
      <c r="V20" s="75">
        <f>(suma!V20)/(suma!$C20)*40</f>
        <v>1.6403526758253</v>
      </c>
      <c r="W20" s="59">
        <f>(suma!W20)/(suma!$C20)*40</f>
        <v>2.05044084478163</v>
      </c>
      <c r="X20" s="59">
        <f>(suma!X20)/(suma!$C20)*40</f>
        <v>4.51096985851958</v>
      </c>
      <c r="Y20" s="59" t="e">
        <f>(suma!Y20)/(suma!$C20)*40</f>
        <v>#VALUE!</v>
      </c>
      <c r="Z20" s="111">
        <f>(suma!Z20)/(suma!$C20)*40</f>
        <v>2.87061718269428</v>
      </c>
      <c r="AA20" s="111">
        <f>(suma!AA20)/(suma!$C20)*40</f>
        <v>3.07566126717244</v>
      </c>
      <c r="AB20" s="75">
        <f>(suma!AB20)/(suma!$C20)*40</f>
        <v>6.35636661882305</v>
      </c>
      <c r="AC20" s="59">
        <f>(suma!AC20)/(suma!$C20)*40</f>
        <v>4.10088168956326</v>
      </c>
      <c r="AD20" s="78">
        <f>(suma!AD20)/(suma!$C20)*40</f>
        <v>4.71601394299774</v>
      </c>
      <c r="AE20" s="66" t="e">
        <f t="shared" si="8"/>
        <v>#VALUE!</v>
      </c>
      <c r="AF20" s="63" t="e">
        <f t="shared" si="9"/>
        <v>#VALUE!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74" t="str">
        <f>List1!B21</f>
        <v>Rameš M.</v>
      </c>
      <c r="C21" s="66">
        <f>(suma!C21)/(suma!C21)*40</f>
        <v>40</v>
      </c>
      <c r="D21" s="75">
        <f>(suma!D21)/(suma!$C21)*40</f>
        <v>7.38868364767645</v>
      </c>
      <c r="E21" s="78">
        <f>(suma!E21)/(suma!$C21)*40</f>
        <v>3.69434182383823</v>
      </c>
      <c r="F21" s="121">
        <f t="shared" si="0"/>
        <v>50</v>
      </c>
      <c r="G21" s="75">
        <f>(suma!G21)/(suma!$C21)*40</f>
        <v>2.52770756367879</v>
      </c>
      <c r="H21" s="78">
        <f>(suma!H21)/(suma!$C21)*40</f>
        <v>0.777756173439627</v>
      </c>
      <c r="I21" s="121">
        <f t="shared" si="1"/>
        <v>30.8</v>
      </c>
      <c r="J21" s="75">
        <f>(suma!J21)/(suma!$C21)*40</f>
        <v>2.13882947695897</v>
      </c>
      <c r="K21" s="78">
        <f>(suma!K21)/(suma!$C21)*40</f>
        <v>0.388878086719813</v>
      </c>
      <c r="L21" s="121">
        <f t="shared" si="2"/>
        <v>18.2</v>
      </c>
      <c r="M21" s="75">
        <f>(suma!M21)/(suma!$C21)*40</f>
        <v>2.13882947695897</v>
      </c>
      <c r="N21" s="78">
        <f>(suma!N21)/(suma!$C21)*40</f>
        <v>1.36107330351935</v>
      </c>
      <c r="O21" s="121">
        <f t="shared" si="3"/>
        <v>63.6</v>
      </c>
      <c r="P21" s="115">
        <f t="shared" si="4"/>
        <v>14.1940501652732</v>
      </c>
      <c r="Q21" s="111">
        <f t="shared" si="4"/>
        <v>6.22204938751702</v>
      </c>
      <c r="R21" s="121">
        <f t="shared" si="5"/>
        <v>43.8</v>
      </c>
      <c r="S21" s="129">
        <f t="shared" si="6"/>
        <v>11.4719035582345</v>
      </c>
      <c r="T21" s="66">
        <f t="shared" si="7"/>
        <v>-1.74995139023916</v>
      </c>
      <c r="U21" s="142">
        <f>SUM(List1:List99!U21)</f>
        <v>12</v>
      </c>
      <c r="V21" s="75">
        <f>(suma!V21)/(suma!$C21)*40</f>
        <v>2.13882947695897</v>
      </c>
      <c r="W21" s="59">
        <f>(suma!W21)/(suma!$C21)*40</f>
        <v>0.388878086719813</v>
      </c>
      <c r="X21" s="59">
        <f>(suma!X21)/(suma!$C21)*40</f>
        <v>9.13863503791561</v>
      </c>
      <c r="Y21" s="59" t="e">
        <f>(suma!Y21)/(suma!$C21)*40</f>
        <v>#VALUE!</v>
      </c>
      <c r="Z21" s="111">
        <f>(suma!Z21)/(suma!$C21)*40</f>
        <v>6.02761034415711</v>
      </c>
      <c r="AA21" s="111">
        <f>(suma!AA21)/(suma!$C21)*40</f>
        <v>3.88878086719813</v>
      </c>
      <c r="AB21" s="75">
        <f>(suma!AB21)/(suma!$C21)*40</f>
        <v>5.63873225743729</v>
      </c>
      <c r="AC21" s="59">
        <f>(suma!AC21)/(suma!$C21)*40</f>
        <v>5.24985417071748</v>
      </c>
      <c r="AD21" s="78">
        <f>(suma!AD21)/(suma!$C21)*40</f>
        <v>2.52770756367879</v>
      </c>
      <c r="AE21" s="66" t="e">
        <f t="shared" si="8"/>
        <v>#VALUE!</v>
      </c>
      <c r="AF21" s="63" t="e">
        <f t="shared" si="9"/>
        <v>#VALUE!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>
      <c r="A22" s="104">
        <v>18</v>
      </c>
      <c r="B22" s="174" t="str">
        <f>List1!B22</f>
        <v>Čekal</v>
      </c>
      <c r="C22" s="66">
        <f>(suma!C22)/(suma!C22)*40</f>
        <v>40</v>
      </c>
      <c r="D22" s="75">
        <f>(suma!D22)/(suma!$C22)*40</f>
        <v>1.76243423269316</v>
      </c>
      <c r="E22" s="78">
        <f>(suma!E22)/(suma!$C22)*40</f>
        <v>1.03672601923127</v>
      </c>
      <c r="F22" s="121">
        <f t="shared" si="0"/>
        <v>58.8</v>
      </c>
      <c r="G22" s="75">
        <f>(suma!G22)/(suma!$C22)*40</f>
        <v>1.03672601923127</v>
      </c>
      <c r="H22" s="78">
        <f>(suma!H22)/(suma!$C22)*40</f>
        <v>0.207345203846254</v>
      </c>
      <c r="I22" s="121">
        <f t="shared" si="1"/>
        <v>20</v>
      </c>
      <c r="J22" s="75">
        <f>(suma!J22)/(suma!$C22)*40</f>
        <v>4.87261229038696</v>
      </c>
      <c r="K22" s="78">
        <f>(suma!K22)/(suma!$C22)*40</f>
        <v>1.5550890288469</v>
      </c>
      <c r="L22" s="121">
        <f t="shared" si="2"/>
        <v>31.9</v>
      </c>
      <c r="M22" s="75">
        <f>(suma!M22)/(suma!$C22)*40</f>
        <v>1.45141642692377</v>
      </c>
      <c r="N22" s="78">
        <f>(suma!N22)/(suma!$C22)*40</f>
        <v>1.24407122307752</v>
      </c>
      <c r="O22" s="121">
        <f t="shared" si="3"/>
        <v>85.7</v>
      </c>
      <c r="P22" s="115">
        <f t="shared" si="4"/>
        <v>9.12318896923516</v>
      </c>
      <c r="Q22" s="111">
        <f t="shared" si="4"/>
        <v>4.04323147500194</v>
      </c>
      <c r="R22" s="121">
        <f t="shared" si="5"/>
        <v>44.3</v>
      </c>
      <c r="S22" s="129">
        <f t="shared" si="6"/>
        <v>8.39748075577327</v>
      </c>
      <c r="T22" s="66">
        <f t="shared" si="7"/>
        <v>-1.03672601923128</v>
      </c>
      <c r="U22" s="142">
        <f>SUM(List1:List99!U22)</f>
        <v>18</v>
      </c>
      <c r="V22" s="75">
        <f>(suma!V22)/(suma!$C22)*40</f>
        <v>4.14690407692507</v>
      </c>
      <c r="W22" s="59">
        <f>(suma!W22)/(suma!$C22)*40</f>
        <v>1.03672601923127</v>
      </c>
      <c r="X22" s="59">
        <f>(suma!X22)/(suma!$C22)*40</f>
        <v>2.07345203846254</v>
      </c>
      <c r="Y22" s="59">
        <f>(suma!Y22)/(suma!$C22)*40</f>
        <v>0.207345203846254</v>
      </c>
      <c r="Z22" s="111">
        <f>(suma!Z22)/(suma!$C22)*40</f>
        <v>3.31752326154006</v>
      </c>
      <c r="AA22" s="111">
        <f>(suma!AA22)/(suma!$C22)*40</f>
        <v>1.03672601923127</v>
      </c>
      <c r="AB22" s="75">
        <f>(suma!AB22)/(suma!$C22)*40</f>
        <v>8.5011533576964</v>
      </c>
      <c r="AC22" s="59">
        <f>(suma!AC22)/(suma!$C22)*40</f>
        <v>1.96977943653941</v>
      </c>
      <c r="AD22" s="78">
        <f>(suma!AD22)/(suma!$C22)*40</f>
        <v>3.62854106730944</v>
      </c>
      <c r="AE22" s="66">
        <f t="shared" si="8"/>
        <v>-2.28079724230878</v>
      </c>
      <c r="AF22" s="63">
        <f t="shared" si="9"/>
        <v>-3.31752326154006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64">
        <f>List1!B23</f>
        <v>0</v>
      </c>
      <c r="C23" s="65" t="e">
        <f>(suma!C23)/(suma!C23)*40</f>
        <v>#VALUE!</v>
      </c>
      <c r="D23" s="101" t="e">
        <f>(suma!D23)/(suma!$C23)*40</f>
        <v>#VALUE!</v>
      </c>
      <c r="E23" s="103" t="e">
        <f>(suma!E23)/(suma!$C23)*40</f>
        <v>#VALUE!</v>
      </c>
      <c r="F23" s="144" t="e">
        <f t="shared" si="0"/>
        <v>#VALUE!</v>
      </c>
      <c r="G23" s="101" t="e">
        <f>(suma!G23)/(suma!$C23)*40</f>
        <v>#VALUE!</v>
      </c>
      <c r="H23" s="103" t="e">
        <f>(suma!H23)/(suma!$C23)*40</f>
        <v>#VALUE!</v>
      </c>
      <c r="I23" s="144" t="e">
        <f t="shared" si="1"/>
        <v>#VALUE!</v>
      </c>
      <c r="J23" s="101" t="e">
        <f>(suma!J23)/(suma!$C23)*40</f>
        <v>#VALUE!</v>
      </c>
      <c r="K23" s="103" t="e">
        <f>(suma!K23)/(suma!$C23)*40</f>
        <v>#VALUE!</v>
      </c>
      <c r="L23" s="144" t="e">
        <f t="shared" si="2"/>
        <v>#VALUE!</v>
      </c>
      <c r="M23" s="101" t="e">
        <f>(suma!M23)/(suma!$C23)*40</f>
        <v>#VALUE!</v>
      </c>
      <c r="N23" s="103" t="e">
        <f>(suma!N23)/(suma!$C23)*40</f>
        <v>#VALUE!</v>
      </c>
      <c r="O23" s="144" t="e">
        <f t="shared" si="3"/>
        <v>#VALUE!</v>
      </c>
      <c r="P23" s="116" t="e">
        <f t="shared" si="4"/>
        <v>#VALUE!</v>
      </c>
      <c r="Q23" s="112" t="e">
        <f t="shared" si="4"/>
        <v>#VALUE!</v>
      </c>
      <c r="R23" s="144" t="e">
        <f t="shared" si="5"/>
        <v>#VALUE!</v>
      </c>
      <c r="S23" s="145" t="e">
        <f t="shared" si="6"/>
        <v>#VALUE!</v>
      </c>
      <c r="T23" s="65" t="e">
        <f t="shared" si="7"/>
        <v>#VALUE!</v>
      </c>
      <c r="U23" s="143">
        <f>SUM(List1:List99!U23)</f>
        <v>0</v>
      </c>
      <c r="V23" s="101" t="e">
        <f>(suma!V23)/(suma!$C23)*40</f>
        <v>#VALUE!</v>
      </c>
      <c r="W23" s="102" t="e">
        <f>(suma!W23)/(suma!$C23)*40</f>
        <v>#VALUE!</v>
      </c>
      <c r="X23" s="102" t="e">
        <f>(suma!X23)/(suma!$C23)*40</f>
        <v>#VALUE!</v>
      </c>
      <c r="Y23" s="102" t="e">
        <f>(suma!Y23)/(suma!$C23)*40</f>
        <v>#VALUE!</v>
      </c>
      <c r="Z23" s="112" t="e">
        <f>(suma!Z23)/(suma!$C23)*40</f>
        <v>#VALUE!</v>
      </c>
      <c r="AA23" s="112" t="e">
        <f>(suma!AA23)/(suma!$C23)*40</f>
        <v>#VALUE!</v>
      </c>
      <c r="AB23" s="101" t="e">
        <f>(suma!AB23)/(suma!$C23)*40</f>
        <v>#VALUE!</v>
      </c>
      <c r="AC23" s="102" t="e">
        <f>(suma!AC23)/(suma!$C23)*40</f>
        <v>#VALUE!</v>
      </c>
      <c r="AD23" s="103" t="e">
        <f>(suma!AD23)/(suma!$C23)*40</f>
        <v>#VALUE!</v>
      </c>
      <c r="AE23" s="65" t="e">
        <f t="shared" si="8"/>
        <v>#VALUE!</v>
      </c>
      <c r="AF23" s="55" t="e">
        <f t="shared" si="9"/>
        <v>#VALUE!</v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</sheetData>
  <sheetProtection/>
  <printOptions/>
  <pageMargins left="0.36" right="0.62" top="0.73" bottom="0.37" header="0.33" footer="0.32"/>
  <pageSetup fitToHeight="1" fitToWidth="1" horizontalDpi="180" verticalDpi="18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AZ1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4.00390625" style="49" customWidth="1"/>
    <col min="4" max="4" width="4.25390625" style="0" customWidth="1"/>
    <col min="5" max="5" width="4.75390625" style="0" customWidth="1"/>
    <col min="6" max="6" width="5.2539062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6" width="4.75390625" style="0" customWidth="1"/>
    <col min="17" max="25" width="6.75390625" style="0" customWidth="1"/>
    <col min="26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25" ht="38.25" customHeight="1">
      <c r="A1" s="12"/>
      <c r="B1" s="91" t="s">
        <v>0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138"/>
      <c r="N1" s="51"/>
      <c r="O1" s="15"/>
      <c r="P1" s="53"/>
      <c r="Q1" s="15"/>
      <c r="R1" s="15"/>
      <c r="S1" s="15"/>
      <c r="T1" s="15"/>
      <c r="U1" s="15"/>
      <c r="V1" s="15"/>
      <c r="W1" s="15"/>
      <c r="X1" s="15"/>
      <c r="Y1" s="17"/>
    </row>
    <row r="2" spans="1:25" ht="18" customHeight="1" thickBot="1">
      <c r="A2" s="18"/>
      <c r="B2" s="79" t="s">
        <v>68</v>
      </c>
      <c r="C2" s="44"/>
      <c r="D2" s="20"/>
      <c r="E2" s="99" t="s">
        <v>27</v>
      </c>
      <c r="F2" s="106"/>
      <c r="G2" s="70"/>
      <c r="H2" s="88"/>
      <c r="I2" s="92"/>
      <c r="J2" s="89"/>
      <c r="K2" s="90"/>
      <c r="L2" s="20"/>
      <c r="M2" s="83" t="s">
        <v>1</v>
      </c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1"/>
    </row>
    <row r="3" spans="1:25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 t="s">
        <v>3</v>
      </c>
      <c r="R3" s="7"/>
      <c r="S3" s="7"/>
      <c r="T3" s="7"/>
      <c r="U3" s="7"/>
      <c r="V3" s="7"/>
      <c r="W3" s="7"/>
      <c r="X3" s="7"/>
      <c r="Y3" s="8"/>
    </row>
    <row r="4" spans="1:25" ht="71.25" customHeigh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25" t="s">
        <v>12</v>
      </c>
      <c r="Q4" s="34" t="s">
        <v>14</v>
      </c>
      <c r="R4" s="35" t="s">
        <v>15</v>
      </c>
      <c r="S4" s="35" t="s">
        <v>16</v>
      </c>
      <c r="T4" s="35" t="s">
        <v>17</v>
      </c>
      <c r="U4" s="151" t="s">
        <v>44</v>
      </c>
      <c r="V4" s="36" t="s">
        <v>18</v>
      </c>
      <c r="W4" s="34" t="s">
        <v>19</v>
      </c>
      <c r="X4" s="35" t="s">
        <v>20</v>
      </c>
      <c r="Y4" s="36" t="s">
        <v>21</v>
      </c>
    </row>
    <row r="5" spans="1:25" ht="3" customHeight="1">
      <c r="A5" s="11"/>
      <c r="B5" s="3"/>
      <c r="C5" s="48"/>
      <c r="D5" s="9"/>
      <c r="E5" s="3"/>
      <c r="F5" s="10"/>
      <c r="G5" s="9"/>
      <c r="H5" s="33"/>
      <c r="I5" s="10"/>
      <c r="J5" s="9"/>
      <c r="K5" s="3"/>
      <c r="L5" s="10"/>
      <c r="M5" s="9"/>
      <c r="N5" s="3"/>
      <c r="O5" s="10"/>
      <c r="P5" s="11"/>
      <c r="Q5" s="9"/>
      <c r="R5" s="3"/>
      <c r="S5" s="3"/>
      <c r="T5" s="3"/>
      <c r="U5" s="153"/>
      <c r="V5" s="10"/>
      <c r="W5" s="9"/>
      <c r="X5" s="3"/>
      <c r="Y5" s="10"/>
    </row>
    <row r="6" spans="1:52" s="62" customFormat="1" ht="22.5" customHeight="1">
      <c r="A6" s="104">
        <v>4</v>
      </c>
      <c r="B6" s="64" t="s">
        <v>33</v>
      </c>
      <c r="C6" s="66"/>
      <c r="D6" s="154"/>
      <c r="E6" s="129"/>
      <c r="F6" s="155"/>
      <c r="G6" s="154"/>
      <c r="H6" s="129"/>
      <c r="I6" s="155"/>
      <c r="J6" s="154"/>
      <c r="K6" s="129"/>
      <c r="L6" s="155"/>
      <c r="M6" s="154"/>
      <c r="N6" s="129"/>
      <c r="O6" s="155"/>
      <c r="P6" s="66"/>
      <c r="Q6" s="75"/>
      <c r="R6" s="59"/>
      <c r="S6" s="59"/>
      <c r="T6" s="59"/>
      <c r="U6" s="111"/>
      <c r="V6" s="78"/>
      <c r="W6" s="75"/>
      <c r="X6" s="59"/>
      <c r="Y6" s="78"/>
      <c r="AA6" s="52"/>
      <c r="AB6" s="52"/>
      <c r="AC6" s="80"/>
      <c r="AD6" s="52"/>
      <c r="AE6" s="52"/>
      <c r="AF6" s="80"/>
      <c r="AG6" s="52"/>
      <c r="AH6" s="52"/>
      <c r="AI6" s="80"/>
      <c r="AJ6" s="52"/>
      <c r="AK6" s="52"/>
      <c r="AL6" s="80"/>
      <c r="AM6" s="52"/>
      <c r="AN6" s="52"/>
      <c r="AO6" s="80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62" customFormat="1" ht="22.5" customHeight="1">
      <c r="A7" s="104">
        <v>5</v>
      </c>
      <c r="B7" s="64" t="s">
        <v>34</v>
      </c>
      <c r="C7" s="66"/>
      <c r="D7" s="156"/>
      <c r="E7" s="129"/>
      <c r="F7" s="155"/>
      <c r="G7" s="154"/>
      <c r="H7" s="129"/>
      <c r="I7" s="155"/>
      <c r="J7" s="154"/>
      <c r="K7" s="129"/>
      <c r="L7" s="155"/>
      <c r="M7" s="154"/>
      <c r="N7" s="129"/>
      <c r="O7" s="155"/>
      <c r="P7" s="66"/>
      <c r="Q7" s="75"/>
      <c r="R7" s="59"/>
      <c r="S7" s="59"/>
      <c r="T7" s="59"/>
      <c r="U7" s="111"/>
      <c r="V7" s="78"/>
      <c r="W7" s="75"/>
      <c r="X7" s="59"/>
      <c r="Y7" s="78"/>
      <c r="AA7" s="52"/>
      <c r="AB7" s="52"/>
      <c r="AC7" s="80"/>
      <c r="AD7" s="52"/>
      <c r="AE7" s="52"/>
      <c r="AF7" s="80"/>
      <c r="AG7" s="52"/>
      <c r="AH7" s="52"/>
      <c r="AI7" s="80"/>
      <c r="AJ7" s="52"/>
      <c r="AK7" s="52"/>
      <c r="AL7" s="80"/>
      <c r="AM7" s="52"/>
      <c r="AN7" s="52"/>
      <c r="AO7" s="80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s="62" customFormat="1" ht="22.5" customHeight="1">
      <c r="A8" s="104">
        <v>6</v>
      </c>
      <c r="B8" s="157" t="s">
        <v>45</v>
      </c>
      <c r="C8" s="66"/>
      <c r="D8" s="154"/>
      <c r="E8" s="129"/>
      <c r="F8" s="155"/>
      <c r="G8" s="154"/>
      <c r="H8" s="129"/>
      <c r="I8" s="155"/>
      <c r="J8" s="154"/>
      <c r="K8" s="129"/>
      <c r="L8" s="155"/>
      <c r="M8" s="154"/>
      <c r="N8" s="129"/>
      <c r="O8" s="155"/>
      <c r="P8" s="66"/>
      <c r="Q8" s="59"/>
      <c r="R8" s="85"/>
      <c r="S8" s="59"/>
      <c r="T8" s="59"/>
      <c r="U8" s="59"/>
      <c r="V8" s="59"/>
      <c r="W8" s="75"/>
      <c r="X8" s="59"/>
      <c r="Y8" s="78"/>
      <c r="AA8" s="52"/>
      <c r="AB8" s="52"/>
      <c r="AC8" s="80"/>
      <c r="AD8" s="52"/>
      <c r="AE8" s="52"/>
      <c r="AF8" s="80"/>
      <c r="AG8" s="52"/>
      <c r="AH8" s="52"/>
      <c r="AI8" s="80"/>
      <c r="AJ8" s="52"/>
      <c r="AK8" s="52"/>
      <c r="AL8" s="80"/>
      <c r="AM8" s="52"/>
      <c r="AN8" s="52"/>
      <c r="AO8" s="80"/>
      <c r="AP8" s="52"/>
      <c r="AQ8" s="52"/>
      <c r="AR8" s="52"/>
      <c r="AS8" s="52"/>
      <c r="AT8" s="81"/>
      <c r="AU8" s="52"/>
      <c r="AV8" s="52"/>
      <c r="AW8" s="52"/>
      <c r="AX8" s="52"/>
      <c r="AY8" s="52"/>
      <c r="AZ8" s="52"/>
    </row>
    <row r="9" spans="1:52" s="62" customFormat="1" ht="22.5" customHeight="1">
      <c r="A9" s="104">
        <v>7</v>
      </c>
      <c r="B9" s="149" t="s">
        <v>41</v>
      </c>
      <c r="C9" s="66"/>
      <c r="D9" s="156"/>
      <c r="E9" s="129"/>
      <c r="F9" s="155"/>
      <c r="G9" s="154"/>
      <c r="H9" s="129"/>
      <c r="I9" s="155"/>
      <c r="J9" s="154"/>
      <c r="K9" s="129"/>
      <c r="L9" s="155"/>
      <c r="M9" s="154"/>
      <c r="N9" s="129"/>
      <c r="O9" s="155"/>
      <c r="P9" s="66"/>
      <c r="Q9" s="59"/>
      <c r="R9" s="59"/>
      <c r="S9" s="59"/>
      <c r="T9" s="59"/>
      <c r="U9" s="59"/>
      <c r="V9" s="59"/>
      <c r="W9" s="75"/>
      <c r="X9" s="59"/>
      <c r="Y9" s="78"/>
      <c r="AA9" s="82"/>
      <c r="AB9" s="52"/>
      <c r="AC9" s="80"/>
      <c r="AD9" s="52"/>
      <c r="AE9" s="52"/>
      <c r="AF9" s="80"/>
      <c r="AG9" s="52"/>
      <c r="AH9" s="52"/>
      <c r="AI9" s="80"/>
      <c r="AJ9" s="52"/>
      <c r="AK9" s="52"/>
      <c r="AL9" s="80"/>
      <c r="AM9" s="52"/>
      <c r="AN9" s="52"/>
      <c r="AO9" s="8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s="62" customFormat="1" ht="22.5" customHeight="1">
      <c r="A10" s="104">
        <v>8</v>
      </c>
      <c r="B10" s="64" t="s">
        <v>36</v>
      </c>
      <c r="C10" s="66"/>
      <c r="D10" s="158"/>
      <c r="E10" s="129"/>
      <c r="F10" s="155"/>
      <c r="G10" s="154"/>
      <c r="H10" s="129"/>
      <c r="I10" s="155"/>
      <c r="J10" s="154"/>
      <c r="K10" s="129"/>
      <c r="L10" s="155"/>
      <c r="M10" s="154"/>
      <c r="N10" s="129"/>
      <c r="O10" s="155"/>
      <c r="P10" s="66"/>
      <c r="Q10" s="59"/>
      <c r="R10" s="59"/>
      <c r="S10" s="59"/>
      <c r="T10" s="59"/>
      <c r="U10" s="59"/>
      <c r="V10" s="59"/>
      <c r="W10" s="75"/>
      <c r="X10" s="59"/>
      <c r="Y10" s="78"/>
      <c r="AA10" s="82"/>
      <c r="AB10" s="52"/>
      <c r="AC10" s="80"/>
      <c r="AD10" s="52"/>
      <c r="AE10" s="52"/>
      <c r="AF10" s="80"/>
      <c r="AG10" s="52"/>
      <c r="AH10" s="52"/>
      <c r="AI10" s="80"/>
      <c r="AJ10" s="52"/>
      <c r="AK10" s="52"/>
      <c r="AL10" s="80"/>
      <c r="AM10" s="52"/>
      <c r="AN10" s="52"/>
      <c r="AO10" s="80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s="62" customFormat="1" ht="22.5" customHeight="1">
      <c r="A11" s="104">
        <v>9</v>
      </c>
      <c r="B11" s="64" t="s">
        <v>37</v>
      </c>
      <c r="C11" s="66"/>
      <c r="D11" s="154"/>
      <c r="E11" s="129"/>
      <c r="F11" s="155"/>
      <c r="G11" s="154"/>
      <c r="H11" s="129"/>
      <c r="I11" s="155"/>
      <c r="J11" s="154"/>
      <c r="K11" s="129"/>
      <c r="L11" s="155"/>
      <c r="M11" s="154"/>
      <c r="N11" s="129"/>
      <c r="O11" s="155"/>
      <c r="P11" s="66"/>
      <c r="Q11" s="59"/>
      <c r="R11" s="59"/>
      <c r="S11" s="59"/>
      <c r="T11" s="59"/>
      <c r="U11" s="59"/>
      <c r="V11" s="59"/>
      <c r="W11" s="75"/>
      <c r="X11" s="59"/>
      <c r="Y11" s="78"/>
      <c r="AA11" s="52"/>
      <c r="AB11" s="52"/>
      <c r="AC11" s="80"/>
      <c r="AD11" s="52"/>
      <c r="AE11" s="52"/>
      <c r="AF11" s="80"/>
      <c r="AG11" s="52"/>
      <c r="AH11" s="52"/>
      <c r="AI11" s="80"/>
      <c r="AJ11" s="52"/>
      <c r="AK11" s="52"/>
      <c r="AL11" s="80"/>
      <c r="AM11" s="52"/>
      <c r="AN11" s="52"/>
      <c r="AO11" s="80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s="62" customFormat="1" ht="22.5" customHeight="1">
      <c r="A12" s="104">
        <v>10</v>
      </c>
      <c r="B12" s="64" t="s">
        <v>38</v>
      </c>
      <c r="C12" s="66"/>
      <c r="D12" s="154"/>
      <c r="E12" s="129"/>
      <c r="F12" s="155"/>
      <c r="G12" s="154"/>
      <c r="H12" s="129"/>
      <c r="I12" s="155"/>
      <c r="J12" s="154"/>
      <c r="K12" s="129"/>
      <c r="L12" s="155"/>
      <c r="M12" s="154"/>
      <c r="N12" s="129"/>
      <c r="O12" s="155"/>
      <c r="P12" s="66"/>
      <c r="Q12" s="59"/>
      <c r="R12" s="59"/>
      <c r="S12" s="59"/>
      <c r="T12" s="59"/>
      <c r="U12" s="59"/>
      <c r="V12" s="59"/>
      <c r="W12" s="75"/>
      <c r="X12" s="59"/>
      <c r="Y12" s="78"/>
      <c r="AA12" s="52"/>
      <c r="AB12" s="52"/>
      <c r="AC12" s="80"/>
      <c r="AD12" s="52"/>
      <c r="AE12" s="52"/>
      <c r="AF12" s="80"/>
      <c r="AG12" s="52"/>
      <c r="AH12" s="52"/>
      <c r="AI12" s="80"/>
      <c r="AJ12" s="52"/>
      <c r="AK12" s="52"/>
      <c r="AL12" s="80"/>
      <c r="AM12" s="52"/>
      <c r="AN12" s="52"/>
      <c r="AO12" s="80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s="62" customFormat="1" ht="22.5" customHeight="1">
      <c r="A13" s="104">
        <v>11</v>
      </c>
      <c r="B13" s="64" t="s">
        <v>39</v>
      </c>
      <c r="C13" s="66"/>
      <c r="D13" s="154"/>
      <c r="E13" s="129"/>
      <c r="F13" s="155"/>
      <c r="G13" s="154"/>
      <c r="H13" s="129"/>
      <c r="I13" s="155"/>
      <c r="J13" s="154"/>
      <c r="K13" s="129"/>
      <c r="L13" s="155"/>
      <c r="M13" s="154"/>
      <c r="N13" s="129"/>
      <c r="O13" s="155"/>
      <c r="P13" s="66"/>
      <c r="Q13" s="59"/>
      <c r="R13" s="59"/>
      <c r="S13" s="59"/>
      <c r="T13" s="59"/>
      <c r="U13" s="59"/>
      <c r="V13" s="59"/>
      <c r="W13" s="75"/>
      <c r="X13" s="59"/>
      <c r="Y13" s="78"/>
      <c r="AA13" s="52"/>
      <c r="AB13" s="52"/>
      <c r="AC13" s="80"/>
      <c r="AD13" s="52"/>
      <c r="AE13" s="52"/>
      <c r="AF13" s="80"/>
      <c r="AG13" s="52"/>
      <c r="AH13" s="52"/>
      <c r="AI13" s="80"/>
      <c r="AJ13" s="52"/>
      <c r="AK13" s="52"/>
      <c r="AL13" s="80"/>
      <c r="AM13" s="52"/>
      <c r="AN13" s="52"/>
      <c r="AO13" s="80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s="62" customFormat="1" ht="22.5" customHeight="1">
      <c r="A14" s="104">
        <v>12</v>
      </c>
      <c r="B14" s="150" t="s">
        <v>40</v>
      </c>
      <c r="C14" s="66"/>
      <c r="D14" s="154"/>
      <c r="E14" s="129"/>
      <c r="F14" s="155"/>
      <c r="G14" s="154"/>
      <c r="H14" s="129"/>
      <c r="I14" s="155"/>
      <c r="J14" s="154"/>
      <c r="K14" s="129"/>
      <c r="L14" s="155"/>
      <c r="M14" s="154"/>
      <c r="N14" s="129"/>
      <c r="O14" s="155"/>
      <c r="P14" s="66"/>
      <c r="Q14" s="59"/>
      <c r="R14" s="59"/>
      <c r="S14" s="59"/>
      <c r="T14" s="59"/>
      <c r="U14" s="59"/>
      <c r="V14" s="59"/>
      <c r="W14" s="75"/>
      <c r="X14" s="59"/>
      <c r="Y14" s="78"/>
      <c r="AA14" s="52"/>
      <c r="AB14" s="52"/>
      <c r="AC14" s="80"/>
      <c r="AD14" s="52"/>
      <c r="AE14" s="52"/>
      <c r="AF14" s="80"/>
      <c r="AG14" s="52"/>
      <c r="AH14" s="52"/>
      <c r="AI14" s="80"/>
      <c r="AJ14" s="52"/>
      <c r="AK14" s="52"/>
      <c r="AL14" s="80"/>
      <c r="AM14" s="52"/>
      <c r="AN14" s="52"/>
      <c r="AO14" s="80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s="62" customFormat="1" ht="22.5" customHeight="1">
      <c r="A15" s="104">
        <v>13</v>
      </c>
      <c r="B15" s="64" t="s">
        <v>35</v>
      </c>
      <c r="C15" s="66"/>
      <c r="D15" s="154"/>
      <c r="E15" s="129"/>
      <c r="F15" s="155"/>
      <c r="G15" s="154"/>
      <c r="H15" s="129"/>
      <c r="I15" s="155"/>
      <c r="J15" s="154"/>
      <c r="K15" s="129"/>
      <c r="L15" s="155"/>
      <c r="M15" s="154"/>
      <c r="N15" s="129"/>
      <c r="O15" s="155"/>
      <c r="P15" s="66"/>
      <c r="Q15" s="59"/>
      <c r="R15" s="59"/>
      <c r="S15" s="59"/>
      <c r="T15" s="59"/>
      <c r="U15" s="59"/>
      <c r="V15" s="59"/>
      <c r="W15" s="75"/>
      <c r="X15" s="59"/>
      <c r="Y15" s="78"/>
      <c r="AA15" s="52"/>
      <c r="AB15" s="52"/>
      <c r="AC15" s="80"/>
      <c r="AD15" s="52"/>
      <c r="AE15" s="52"/>
      <c r="AF15" s="80"/>
      <c r="AG15" s="52"/>
      <c r="AH15" s="52"/>
      <c r="AI15" s="80"/>
      <c r="AJ15" s="52"/>
      <c r="AK15" s="52"/>
      <c r="AL15" s="80"/>
      <c r="AM15" s="52"/>
      <c r="AN15" s="52"/>
      <c r="AO15" s="80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s="62" customFormat="1" ht="22.5" customHeight="1">
      <c r="A16" s="104">
        <v>14</v>
      </c>
      <c r="B16" s="64" t="s">
        <v>42</v>
      </c>
      <c r="C16" s="66"/>
      <c r="D16" s="154"/>
      <c r="E16" s="129"/>
      <c r="F16" s="155"/>
      <c r="G16" s="154"/>
      <c r="H16" s="129"/>
      <c r="I16" s="155"/>
      <c r="J16" s="154"/>
      <c r="K16" s="129"/>
      <c r="L16" s="155"/>
      <c r="M16" s="154"/>
      <c r="N16" s="129"/>
      <c r="O16" s="155"/>
      <c r="P16" s="66"/>
      <c r="Q16" s="59"/>
      <c r="R16" s="59"/>
      <c r="S16" s="59"/>
      <c r="T16" s="59"/>
      <c r="U16" s="59"/>
      <c r="V16" s="59"/>
      <c r="W16" s="75"/>
      <c r="X16" s="59"/>
      <c r="Y16" s="78"/>
      <c r="AA16" s="52"/>
      <c r="AB16" s="52"/>
      <c r="AC16" s="80"/>
      <c r="AD16" s="52"/>
      <c r="AE16" s="52"/>
      <c r="AF16" s="80"/>
      <c r="AG16" s="52"/>
      <c r="AH16" s="52"/>
      <c r="AI16" s="80"/>
      <c r="AJ16" s="52"/>
      <c r="AK16" s="52"/>
      <c r="AL16" s="80"/>
      <c r="AM16" s="52"/>
      <c r="AN16" s="52"/>
      <c r="AO16" s="80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s="62" customFormat="1" ht="22.5" customHeight="1" thickBot="1">
      <c r="A17" s="104">
        <v>18</v>
      </c>
      <c r="B17" s="64" t="s">
        <v>43</v>
      </c>
      <c r="C17" s="66"/>
      <c r="D17" s="159"/>
      <c r="E17" s="145"/>
      <c r="F17" s="160"/>
      <c r="G17" s="159"/>
      <c r="H17" s="145"/>
      <c r="I17" s="160"/>
      <c r="J17" s="159"/>
      <c r="K17" s="145"/>
      <c r="L17" s="160"/>
      <c r="M17" s="159"/>
      <c r="N17" s="145"/>
      <c r="O17" s="160"/>
      <c r="P17" s="66"/>
      <c r="Q17" s="59"/>
      <c r="R17" s="59"/>
      <c r="S17" s="59"/>
      <c r="T17" s="59"/>
      <c r="U17" s="59"/>
      <c r="V17" s="59"/>
      <c r="W17" s="75"/>
      <c r="X17" s="59"/>
      <c r="Y17" s="78"/>
      <c r="AA17" s="52"/>
      <c r="AB17" s="52"/>
      <c r="AC17" s="80"/>
      <c r="AD17" s="52"/>
      <c r="AE17" s="52"/>
      <c r="AF17" s="80"/>
      <c r="AG17" s="52"/>
      <c r="AH17" s="52"/>
      <c r="AI17" s="80"/>
      <c r="AJ17" s="52"/>
      <c r="AK17" s="52"/>
      <c r="AL17" s="80"/>
      <c r="AM17" s="52"/>
      <c r="AN17" s="52"/>
      <c r="AO17" s="80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25" s="38" customFormat="1" ht="30" customHeight="1" thickBot="1">
      <c r="A18" s="161" t="s">
        <v>26</v>
      </c>
      <c r="B18" s="54"/>
      <c r="C18" s="57"/>
      <c r="D18" s="162"/>
      <c r="E18" s="108"/>
      <c r="F18" s="163"/>
      <c r="G18" s="162"/>
      <c r="H18" s="108"/>
      <c r="I18" s="163"/>
      <c r="J18" s="162"/>
      <c r="K18" s="108"/>
      <c r="L18" s="163"/>
      <c r="M18" s="162"/>
      <c r="N18" s="108"/>
      <c r="O18" s="163"/>
      <c r="P18" s="55"/>
      <c r="Q18" s="56"/>
      <c r="R18" s="57"/>
      <c r="S18" s="57"/>
      <c r="T18" s="57"/>
      <c r="U18" s="114"/>
      <c r="V18" s="58"/>
      <c r="W18" s="56"/>
      <c r="X18" s="57"/>
      <c r="Y18" s="58"/>
    </row>
  </sheetData>
  <sheetProtection/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6"/>
  <sheetViews>
    <sheetView zoomScale="70" zoomScaleNormal="70" zoomScalePageLayoutView="0" workbookViewId="0" topLeftCell="A1">
      <selection activeCell="V1" sqref="V1:V2"/>
    </sheetView>
  </sheetViews>
  <sheetFormatPr defaultColWidth="9.00390625" defaultRowHeight="12.75"/>
  <cols>
    <col min="1" max="1" width="7.00390625" style="0" bestFit="1" customWidth="1"/>
    <col min="2" max="7" width="4.75390625" style="0" customWidth="1"/>
    <col min="8" max="8" width="7.00390625" style="0" bestFit="1" customWidth="1"/>
    <col min="9" max="14" width="4.75390625" style="0" customWidth="1"/>
    <col min="15" max="15" width="7.00390625" style="0" bestFit="1" customWidth="1"/>
    <col min="16" max="21" width="4.75390625" style="0" customWidth="1"/>
    <col min="22" max="22" width="7.00390625" style="0" bestFit="1" customWidth="1"/>
    <col min="23" max="27" width="4.75390625" style="0" customWidth="1"/>
  </cols>
  <sheetData>
    <row r="1" spans="1:27" ht="19.5" customHeight="1">
      <c r="A1" s="45" t="s">
        <v>46</v>
      </c>
      <c r="B1" s="283" t="s">
        <v>47</v>
      </c>
      <c r="C1" s="284"/>
      <c r="D1" s="284"/>
      <c r="E1" s="284"/>
      <c r="F1" s="285"/>
      <c r="H1" s="45" t="s">
        <v>46</v>
      </c>
      <c r="I1" s="283" t="s">
        <v>47</v>
      </c>
      <c r="J1" s="284"/>
      <c r="K1" s="284"/>
      <c r="L1" s="284"/>
      <c r="M1" s="285"/>
      <c r="O1" s="45" t="s">
        <v>46</v>
      </c>
      <c r="P1" s="283" t="s">
        <v>47</v>
      </c>
      <c r="Q1" s="284"/>
      <c r="R1" s="284"/>
      <c r="S1" s="284"/>
      <c r="T1" s="285"/>
      <c r="V1" s="45" t="s">
        <v>46</v>
      </c>
      <c r="W1" s="283" t="s">
        <v>47</v>
      </c>
      <c r="X1" s="284"/>
      <c r="Y1" s="284"/>
      <c r="Z1" s="284"/>
      <c r="AA1" s="285"/>
    </row>
    <row r="2" spans="1:27" ht="19.5" customHeight="1" thickBot="1">
      <c r="A2" s="172" t="s">
        <v>48</v>
      </c>
      <c r="B2" s="165"/>
      <c r="C2" s="166"/>
      <c r="D2" s="166"/>
      <c r="E2" s="166"/>
      <c r="F2" s="167"/>
      <c r="H2" s="172" t="s">
        <v>48</v>
      </c>
      <c r="I2" s="165"/>
      <c r="J2" s="166"/>
      <c r="K2" s="166"/>
      <c r="L2" s="166"/>
      <c r="M2" s="167"/>
      <c r="O2" s="172" t="s">
        <v>48</v>
      </c>
      <c r="P2" s="165"/>
      <c r="Q2" s="166"/>
      <c r="R2" s="166"/>
      <c r="S2" s="166"/>
      <c r="T2" s="167"/>
      <c r="V2" s="172" t="s">
        <v>48</v>
      </c>
      <c r="W2" s="165"/>
      <c r="X2" s="166"/>
      <c r="Y2" s="166"/>
      <c r="Z2" s="166"/>
      <c r="AA2" s="167"/>
    </row>
    <row r="3" spans="1:27" ht="19.5" customHeight="1">
      <c r="A3" s="168"/>
      <c r="B3" s="169"/>
      <c r="C3" s="170"/>
      <c r="D3" s="170"/>
      <c r="E3" s="170"/>
      <c r="F3" s="171"/>
      <c r="H3" s="168"/>
      <c r="I3" s="169"/>
      <c r="J3" s="170"/>
      <c r="K3" s="170"/>
      <c r="L3" s="170"/>
      <c r="M3" s="171"/>
      <c r="O3" s="168"/>
      <c r="P3" s="169"/>
      <c r="Q3" s="170"/>
      <c r="R3" s="170"/>
      <c r="S3" s="170"/>
      <c r="T3" s="171"/>
      <c r="V3" s="168"/>
      <c r="W3" s="169"/>
      <c r="X3" s="170"/>
      <c r="Y3" s="170"/>
      <c r="Z3" s="170"/>
      <c r="AA3" s="171"/>
    </row>
    <row r="4" spans="1:27" ht="19.5" customHeight="1">
      <c r="A4" s="11"/>
      <c r="B4" s="9"/>
      <c r="C4" s="3"/>
      <c r="D4" s="3"/>
      <c r="E4" s="3"/>
      <c r="F4" s="10"/>
      <c r="H4" s="11"/>
      <c r="I4" s="9"/>
      <c r="J4" s="3"/>
      <c r="K4" s="3"/>
      <c r="L4" s="3"/>
      <c r="M4" s="10"/>
      <c r="O4" s="11"/>
      <c r="P4" s="9"/>
      <c r="Q4" s="3"/>
      <c r="R4" s="3"/>
      <c r="S4" s="3"/>
      <c r="T4" s="10"/>
      <c r="V4" s="11"/>
      <c r="W4" s="9"/>
      <c r="X4" s="3"/>
      <c r="Y4" s="3"/>
      <c r="Z4" s="3"/>
      <c r="AA4" s="10"/>
    </row>
    <row r="5" spans="1:27" ht="19.5" customHeight="1">
      <c r="A5" s="11"/>
      <c r="B5" s="9"/>
      <c r="C5" s="3"/>
      <c r="D5" s="3"/>
      <c r="E5" s="3"/>
      <c r="F5" s="10"/>
      <c r="H5" s="11"/>
      <c r="I5" s="9"/>
      <c r="J5" s="3"/>
      <c r="K5" s="3"/>
      <c r="L5" s="3"/>
      <c r="M5" s="10"/>
      <c r="O5" s="11"/>
      <c r="P5" s="9"/>
      <c r="Q5" s="3"/>
      <c r="R5" s="3"/>
      <c r="S5" s="3"/>
      <c r="T5" s="10"/>
      <c r="V5" s="11"/>
      <c r="W5" s="9"/>
      <c r="X5" s="3"/>
      <c r="Y5" s="3"/>
      <c r="Z5" s="3"/>
      <c r="AA5" s="10"/>
    </row>
    <row r="6" spans="1:27" ht="19.5" customHeight="1">
      <c r="A6" s="11"/>
      <c r="B6" s="9"/>
      <c r="C6" s="3"/>
      <c r="D6" s="3"/>
      <c r="E6" s="3"/>
      <c r="F6" s="10"/>
      <c r="H6" s="11"/>
      <c r="I6" s="9"/>
      <c r="J6" s="3"/>
      <c r="K6" s="3"/>
      <c r="L6" s="3"/>
      <c r="M6" s="10"/>
      <c r="O6" s="11"/>
      <c r="P6" s="9"/>
      <c r="Q6" s="3"/>
      <c r="R6" s="3"/>
      <c r="S6" s="3"/>
      <c r="T6" s="10"/>
      <c r="V6" s="11"/>
      <c r="W6" s="9"/>
      <c r="X6" s="3"/>
      <c r="Y6" s="3"/>
      <c r="Z6" s="3"/>
      <c r="AA6" s="10"/>
    </row>
    <row r="7" spans="1:27" ht="19.5" customHeight="1">
      <c r="A7" s="11"/>
      <c r="B7" s="9"/>
      <c r="C7" s="3"/>
      <c r="D7" s="3"/>
      <c r="E7" s="3"/>
      <c r="F7" s="10"/>
      <c r="H7" s="11"/>
      <c r="I7" s="9"/>
      <c r="J7" s="3"/>
      <c r="K7" s="3"/>
      <c r="L7" s="3"/>
      <c r="M7" s="10"/>
      <c r="O7" s="11"/>
      <c r="P7" s="9"/>
      <c r="Q7" s="3"/>
      <c r="R7" s="3"/>
      <c r="S7" s="3"/>
      <c r="T7" s="10"/>
      <c r="V7" s="11"/>
      <c r="W7" s="9"/>
      <c r="X7" s="3"/>
      <c r="Y7" s="3"/>
      <c r="Z7" s="3"/>
      <c r="AA7" s="10"/>
    </row>
    <row r="8" spans="1:27" ht="19.5" customHeight="1">
      <c r="A8" s="11"/>
      <c r="B8" s="9"/>
      <c r="C8" s="3"/>
      <c r="D8" s="3"/>
      <c r="E8" s="3"/>
      <c r="F8" s="10"/>
      <c r="H8" s="11"/>
      <c r="I8" s="9"/>
      <c r="J8" s="3"/>
      <c r="K8" s="3"/>
      <c r="L8" s="3"/>
      <c r="M8" s="10"/>
      <c r="O8" s="11"/>
      <c r="P8" s="9"/>
      <c r="Q8" s="3"/>
      <c r="R8" s="3"/>
      <c r="S8" s="3"/>
      <c r="T8" s="10"/>
      <c r="V8" s="11"/>
      <c r="W8" s="9"/>
      <c r="X8" s="3"/>
      <c r="Y8" s="3"/>
      <c r="Z8" s="3"/>
      <c r="AA8" s="10"/>
    </row>
    <row r="9" spans="1:27" ht="19.5" customHeight="1">
      <c r="A9" s="11"/>
      <c r="B9" s="9"/>
      <c r="C9" s="3"/>
      <c r="D9" s="3"/>
      <c r="E9" s="3"/>
      <c r="F9" s="10"/>
      <c r="H9" s="11"/>
      <c r="I9" s="9"/>
      <c r="J9" s="3"/>
      <c r="K9" s="3"/>
      <c r="L9" s="3"/>
      <c r="M9" s="10"/>
      <c r="O9" s="11"/>
      <c r="P9" s="9"/>
      <c r="Q9" s="3"/>
      <c r="R9" s="3"/>
      <c r="S9" s="3"/>
      <c r="T9" s="10"/>
      <c r="V9" s="11"/>
      <c r="W9" s="9"/>
      <c r="X9" s="3"/>
      <c r="Y9" s="3"/>
      <c r="Z9" s="3"/>
      <c r="AA9" s="10"/>
    </row>
    <row r="10" spans="1:27" ht="19.5" customHeight="1">
      <c r="A10" s="11"/>
      <c r="B10" s="9"/>
      <c r="C10" s="3"/>
      <c r="D10" s="3"/>
      <c r="E10" s="3"/>
      <c r="F10" s="10"/>
      <c r="H10" s="11"/>
      <c r="I10" s="9"/>
      <c r="J10" s="3"/>
      <c r="K10" s="3"/>
      <c r="L10" s="3"/>
      <c r="M10" s="10"/>
      <c r="O10" s="11"/>
      <c r="P10" s="9"/>
      <c r="Q10" s="3"/>
      <c r="R10" s="3"/>
      <c r="S10" s="3"/>
      <c r="T10" s="10"/>
      <c r="V10" s="11"/>
      <c r="W10" s="9"/>
      <c r="X10" s="3"/>
      <c r="Y10" s="3"/>
      <c r="Z10" s="3"/>
      <c r="AA10" s="10"/>
    </row>
    <row r="11" spans="1:27" ht="19.5" customHeight="1">
      <c r="A11" s="11"/>
      <c r="B11" s="9"/>
      <c r="C11" s="3"/>
      <c r="D11" s="3"/>
      <c r="E11" s="3"/>
      <c r="F11" s="10"/>
      <c r="H11" s="11"/>
      <c r="I11" s="9"/>
      <c r="J11" s="3"/>
      <c r="K11" s="3"/>
      <c r="L11" s="3"/>
      <c r="M11" s="10"/>
      <c r="O11" s="11"/>
      <c r="P11" s="9"/>
      <c r="Q11" s="3"/>
      <c r="R11" s="3"/>
      <c r="S11" s="3"/>
      <c r="T11" s="10"/>
      <c r="V11" s="11"/>
      <c r="W11" s="9"/>
      <c r="X11" s="3"/>
      <c r="Y11" s="3"/>
      <c r="Z11" s="3"/>
      <c r="AA11" s="10"/>
    </row>
    <row r="12" spans="1:27" ht="19.5" customHeight="1">
      <c r="A12" s="11"/>
      <c r="B12" s="9"/>
      <c r="C12" s="3"/>
      <c r="D12" s="3"/>
      <c r="E12" s="3"/>
      <c r="F12" s="10"/>
      <c r="H12" s="11"/>
      <c r="I12" s="9"/>
      <c r="J12" s="3"/>
      <c r="K12" s="3"/>
      <c r="L12" s="3"/>
      <c r="M12" s="10"/>
      <c r="O12" s="11"/>
      <c r="P12" s="9"/>
      <c r="Q12" s="3"/>
      <c r="R12" s="3"/>
      <c r="S12" s="3"/>
      <c r="T12" s="10"/>
      <c r="V12" s="11"/>
      <c r="W12" s="9"/>
      <c r="X12" s="3"/>
      <c r="Y12" s="3"/>
      <c r="Z12" s="3"/>
      <c r="AA12" s="10"/>
    </row>
    <row r="13" spans="1:27" ht="19.5" customHeight="1">
      <c r="A13" s="11"/>
      <c r="B13" s="9"/>
      <c r="C13" s="3"/>
      <c r="D13" s="3"/>
      <c r="E13" s="3"/>
      <c r="F13" s="10"/>
      <c r="H13" s="11"/>
      <c r="I13" s="9"/>
      <c r="J13" s="3"/>
      <c r="K13" s="3"/>
      <c r="L13" s="3"/>
      <c r="M13" s="10"/>
      <c r="O13" s="11"/>
      <c r="P13" s="9"/>
      <c r="Q13" s="3"/>
      <c r="R13" s="3"/>
      <c r="S13" s="3"/>
      <c r="T13" s="10"/>
      <c r="V13" s="11"/>
      <c r="W13" s="9"/>
      <c r="X13" s="3"/>
      <c r="Y13" s="3"/>
      <c r="Z13" s="3"/>
      <c r="AA13" s="10"/>
    </row>
    <row r="14" spans="1:27" ht="19.5" customHeight="1">
      <c r="A14" s="11"/>
      <c r="B14" s="9"/>
      <c r="C14" s="3"/>
      <c r="D14" s="3"/>
      <c r="E14" s="3"/>
      <c r="F14" s="10"/>
      <c r="H14" s="11"/>
      <c r="I14" s="9"/>
      <c r="J14" s="3"/>
      <c r="K14" s="3"/>
      <c r="L14" s="3"/>
      <c r="M14" s="10"/>
      <c r="O14" s="11"/>
      <c r="P14" s="9"/>
      <c r="Q14" s="3"/>
      <c r="R14" s="3"/>
      <c r="S14" s="3"/>
      <c r="T14" s="10"/>
      <c r="V14" s="11"/>
      <c r="W14" s="9"/>
      <c r="X14" s="3"/>
      <c r="Y14" s="3"/>
      <c r="Z14" s="3"/>
      <c r="AA14" s="10"/>
    </row>
    <row r="15" spans="1:27" ht="19.5" customHeight="1">
      <c r="A15" s="11"/>
      <c r="B15" s="9"/>
      <c r="C15" s="3"/>
      <c r="D15" s="3"/>
      <c r="E15" s="3"/>
      <c r="F15" s="10"/>
      <c r="H15" s="11"/>
      <c r="I15" s="9"/>
      <c r="J15" s="3"/>
      <c r="K15" s="3"/>
      <c r="L15" s="3"/>
      <c r="M15" s="10"/>
      <c r="O15" s="11"/>
      <c r="P15" s="9"/>
      <c r="Q15" s="3"/>
      <c r="R15" s="3"/>
      <c r="S15" s="3"/>
      <c r="T15" s="10"/>
      <c r="V15" s="11"/>
      <c r="W15" s="9"/>
      <c r="X15" s="3"/>
      <c r="Y15" s="3"/>
      <c r="Z15" s="3"/>
      <c r="AA15" s="10"/>
    </row>
    <row r="16" spans="1:27" ht="19.5" customHeight="1">
      <c r="A16" s="11"/>
      <c r="B16" s="9"/>
      <c r="C16" s="3"/>
      <c r="D16" s="3"/>
      <c r="E16" s="3"/>
      <c r="F16" s="10"/>
      <c r="H16" s="11"/>
      <c r="I16" s="9"/>
      <c r="J16" s="3"/>
      <c r="K16" s="3"/>
      <c r="L16" s="3"/>
      <c r="M16" s="10"/>
      <c r="O16" s="11"/>
      <c r="P16" s="9"/>
      <c r="Q16" s="3"/>
      <c r="R16" s="3"/>
      <c r="S16" s="3"/>
      <c r="T16" s="10"/>
      <c r="V16" s="11"/>
      <c r="W16" s="9"/>
      <c r="X16" s="3"/>
      <c r="Y16" s="3"/>
      <c r="Z16" s="3"/>
      <c r="AA16" s="10"/>
    </row>
    <row r="17" spans="1:27" ht="19.5" customHeight="1">
      <c r="A17" s="11"/>
      <c r="B17" s="9"/>
      <c r="C17" s="3"/>
      <c r="D17" s="3"/>
      <c r="E17" s="3"/>
      <c r="F17" s="10"/>
      <c r="H17" s="11"/>
      <c r="I17" s="9"/>
      <c r="J17" s="3"/>
      <c r="K17" s="3"/>
      <c r="L17" s="3"/>
      <c r="M17" s="10"/>
      <c r="O17" s="11"/>
      <c r="P17" s="9"/>
      <c r="Q17" s="3"/>
      <c r="R17" s="3"/>
      <c r="S17" s="3"/>
      <c r="T17" s="10"/>
      <c r="V17" s="11"/>
      <c r="W17" s="9"/>
      <c r="X17" s="3"/>
      <c r="Y17" s="3"/>
      <c r="Z17" s="3"/>
      <c r="AA17" s="10"/>
    </row>
    <row r="18" spans="1:27" ht="19.5" customHeight="1">
      <c r="A18" s="11"/>
      <c r="B18" s="9"/>
      <c r="C18" s="3"/>
      <c r="D18" s="3"/>
      <c r="E18" s="3"/>
      <c r="F18" s="10"/>
      <c r="H18" s="11"/>
      <c r="I18" s="9"/>
      <c r="J18" s="3"/>
      <c r="K18" s="3"/>
      <c r="L18" s="3"/>
      <c r="M18" s="10"/>
      <c r="O18" s="11"/>
      <c r="P18" s="9"/>
      <c r="Q18" s="3"/>
      <c r="R18" s="3"/>
      <c r="S18" s="3"/>
      <c r="T18" s="10"/>
      <c r="V18" s="11"/>
      <c r="W18" s="9"/>
      <c r="X18" s="3"/>
      <c r="Y18" s="3"/>
      <c r="Z18" s="3"/>
      <c r="AA18" s="10"/>
    </row>
    <row r="19" spans="1:27" ht="19.5" customHeight="1">
      <c r="A19" s="11"/>
      <c r="B19" s="9"/>
      <c r="C19" s="3"/>
      <c r="D19" s="3"/>
      <c r="E19" s="3"/>
      <c r="F19" s="10"/>
      <c r="H19" s="11"/>
      <c r="I19" s="9"/>
      <c r="J19" s="3"/>
      <c r="K19" s="3"/>
      <c r="L19" s="3"/>
      <c r="M19" s="10"/>
      <c r="O19" s="11"/>
      <c r="P19" s="9"/>
      <c r="Q19" s="3"/>
      <c r="R19" s="3"/>
      <c r="S19" s="3"/>
      <c r="T19" s="10"/>
      <c r="V19" s="11"/>
      <c r="W19" s="9"/>
      <c r="X19" s="3"/>
      <c r="Y19" s="3"/>
      <c r="Z19" s="3"/>
      <c r="AA19" s="10"/>
    </row>
    <row r="20" spans="1:27" ht="19.5" customHeight="1">
      <c r="A20" s="11"/>
      <c r="B20" s="9"/>
      <c r="C20" s="3"/>
      <c r="D20" s="3"/>
      <c r="E20" s="3"/>
      <c r="F20" s="10"/>
      <c r="H20" s="11"/>
      <c r="I20" s="9"/>
      <c r="J20" s="3"/>
      <c r="K20" s="3"/>
      <c r="L20" s="3"/>
      <c r="M20" s="10"/>
      <c r="O20" s="11"/>
      <c r="P20" s="9"/>
      <c r="Q20" s="3"/>
      <c r="R20" s="3"/>
      <c r="S20" s="3"/>
      <c r="T20" s="10"/>
      <c r="V20" s="11"/>
      <c r="W20" s="9"/>
      <c r="X20" s="3"/>
      <c r="Y20" s="3"/>
      <c r="Z20" s="3"/>
      <c r="AA20" s="10"/>
    </row>
    <row r="21" spans="1:27" ht="19.5" customHeight="1">
      <c r="A21" s="11"/>
      <c r="B21" s="9"/>
      <c r="C21" s="3"/>
      <c r="D21" s="3"/>
      <c r="E21" s="3"/>
      <c r="F21" s="10"/>
      <c r="H21" s="11"/>
      <c r="I21" s="9"/>
      <c r="J21" s="3"/>
      <c r="K21" s="3"/>
      <c r="L21" s="3"/>
      <c r="M21" s="10"/>
      <c r="O21" s="11"/>
      <c r="P21" s="9"/>
      <c r="Q21" s="3"/>
      <c r="R21" s="3"/>
      <c r="S21" s="3"/>
      <c r="T21" s="10"/>
      <c r="V21" s="11"/>
      <c r="W21" s="9"/>
      <c r="X21" s="3"/>
      <c r="Y21" s="3"/>
      <c r="Z21" s="3"/>
      <c r="AA21" s="10"/>
    </row>
    <row r="22" spans="1:27" ht="19.5" customHeight="1">
      <c r="A22" s="11"/>
      <c r="B22" s="9"/>
      <c r="C22" s="3"/>
      <c r="D22" s="3"/>
      <c r="E22" s="3"/>
      <c r="F22" s="10"/>
      <c r="H22" s="11"/>
      <c r="I22" s="9"/>
      <c r="J22" s="3"/>
      <c r="K22" s="3"/>
      <c r="L22" s="3"/>
      <c r="M22" s="10"/>
      <c r="O22" s="11"/>
      <c r="P22" s="9"/>
      <c r="Q22" s="3"/>
      <c r="R22" s="3"/>
      <c r="S22" s="3"/>
      <c r="T22" s="10"/>
      <c r="V22" s="11"/>
      <c r="W22" s="9"/>
      <c r="X22" s="3"/>
      <c r="Y22" s="3"/>
      <c r="Z22" s="3"/>
      <c r="AA22" s="10"/>
    </row>
    <row r="23" spans="1:27" ht="19.5" customHeight="1">
      <c r="A23" s="11"/>
      <c r="B23" s="9"/>
      <c r="C23" s="3"/>
      <c r="D23" s="3"/>
      <c r="E23" s="3"/>
      <c r="F23" s="10"/>
      <c r="H23" s="11"/>
      <c r="I23" s="9"/>
      <c r="J23" s="3"/>
      <c r="K23" s="3"/>
      <c r="L23" s="3"/>
      <c r="M23" s="10"/>
      <c r="O23" s="11"/>
      <c r="P23" s="9"/>
      <c r="Q23" s="3"/>
      <c r="R23" s="3"/>
      <c r="S23" s="3"/>
      <c r="T23" s="10"/>
      <c r="V23" s="11"/>
      <c r="W23" s="9"/>
      <c r="X23" s="3"/>
      <c r="Y23" s="3"/>
      <c r="Z23" s="3"/>
      <c r="AA23" s="10"/>
    </row>
    <row r="24" spans="1:27" ht="19.5" customHeight="1">
      <c r="A24" s="11"/>
      <c r="B24" s="9"/>
      <c r="C24" s="3"/>
      <c r="D24" s="3"/>
      <c r="E24" s="3"/>
      <c r="F24" s="10"/>
      <c r="H24" s="11"/>
      <c r="I24" s="9"/>
      <c r="J24" s="3"/>
      <c r="K24" s="3"/>
      <c r="L24" s="3"/>
      <c r="M24" s="10"/>
      <c r="O24" s="11"/>
      <c r="P24" s="9"/>
      <c r="Q24" s="3"/>
      <c r="R24" s="3"/>
      <c r="S24" s="3"/>
      <c r="T24" s="10"/>
      <c r="V24" s="11"/>
      <c r="W24" s="9"/>
      <c r="X24" s="3"/>
      <c r="Y24" s="3"/>
      <c r="Z24" s="3"/>
      <c r="AA24" s="10"/>
    </row>
    <row r="25" spans="1:27" ht="19.5" customHeight="1">
      <c r="A25" s="11"/>
      <c r="B25" s="9"/>
      <c r="C25" s="3"/>
      <c r="D25" s="3"/>
      <c r="E25" s="3"/>
      <c r="F25" s="10"/>
      <c r="H25" s="11"/>
      <c r="I25" s="9"/>
      <c r="J25" s="3"/>
      <c r="K25" s="3"/>
      <c r="L25" s="3"/>
      <c r="M25" s="10"/>
      <c r="O25" s="11"/>
      <c r="P25" s="9"/>
      <c r="Q25" s="3"/>
      <c r="R25" s="3"/>
      <c r="S25" s="3"/>
      <c r="T25" s="10"/>
      <c r="V25" s="11"/>
      <c r="W25" s="9"/>
      <c r="X25" s="3"/>
      <c r="Y25" s="3"/>
      <c r="Z25" s="3"/>
      <c r="AA25" s="10"/>
    </row>
    <row r="26" spans="1:27" ht="19.5" customHeight="1" thickBot="1">
      <c r="A26" s="164"/>
      <c r="B26" s="165"/>
      <c r="C26" s="166"/>
      <c r="D26" s="166"/>
      <c r="E26" s="166"/>
      <c r="F26" s="167"/>
      <c r="H26" s="164"/>
      <c r="I26" s="165"/>
      <c r="J26" s="166"/>
      <c r="K26" s="166"/>
      <c r="L26" s="166"/>
      <c r="M26" s="167"/>
      <c r="O26" s="164"/>
      <c r="P26" s="165"/>
      <c r="Q26" s="166"/>
      <c r="R26" s="166"/>
      <c r="S26" s="166"/>
      <c r="T26" s="167"/>
      <c r="V26" s="164"/>
      <c r="W26" s="165"/>
      <c r="X26" s="166"/>
      <c r="Y26" s="166"/>
      <c r="Z26" s="166"/>
      <c r="AA26" s="16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W1:AA1"/>
    <mergeCell ref="B1:F1"/>
    <mergeCell ref="I1:M1"/>
    <mergeCell ref="P1:T1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BG24"/>
  <sheetViews>
    <sheetView zoomScale="85" zoomScaleNormal="85" zoomScalePageLayoutView="0" workbookViewId="0" topLeftCell="A1">
      <selection activeCell="X24" sqref="X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70</v>
      </c>
      <c r="N1" s="51"/>
      <c r="O1" s="175"/>
      <c r="P1" s="53"/>
      <c r="Q1" s="213"/>
      <c r="R1" s="15"/>
      <c r="S1" s="212" t="s">
        <v>72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3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71</v>
      </c>
      <c r="P2" s="19"/>
      <c r="Q2" s="50"/>
      <c r="R2" s="280">
        <v>39734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59"/>
      <c r="L8" s="195">
        <f t="shared" si="2"/>
      </c>
      <c r="M8" s="75"/>
      <c r="N8" s="59"/>
      <c r="O8" s="195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0.0152777777777778</v>
      </c>
      <c r="D9" s="86">
        <v>5</v>
      </c>
      <c r="E9" s="59">
        <v>4</v>
      </c>
      <c r="F9" s="195">
        <f t="shared" si="0"/>
        <v>80</v>
      </c>
      <c r="G9" s="75"/>
      <c r="H9" s="59"/>
      <c r="I9" s="195">
        <f t="shared" si="1"/>
      </c>
      <c r="J9" s="75">
        <v>1</v>
      </c>
      <c r="K9" s="59">
        <v>1</v>
      </c>
      <c r="L9" s="195">
        <f t="shared" si="2"/>
        <v>100</v>
      </c>
      <c r="M9" s="75">
        <v>1</v>
      </c>
      <c r="N9" s="59">
        <v>0</v>
      </c>
      <c r="O9" s="195">
        <f t="shared" si="3"/>
        <v>0</v>
      </c>
      <c r="P9" s="75">
        <f t="shared" si="4"/>
        <v>7</v>
      </c>
      <c r="Q9" s="59">
        <f t="shared" si="5"/>
        <v>5</v>
      </c>
      <c r="R9" s="76">
        <f t="shared" si="6"/>
        <v>71.4</v>
      </c>
      <c r="S9" s="104">
        <f t="shared" si="7"/>
        <v>11</v>
      </c>
      <c r="T9" s="66">
        <f t="shared" si="8"/>
        <v>3</v>
      </c>
      <c r="U9" s="66">
        <f t="shared" si="9"/>
        <v>1</v>
      </c>
      <c r="V9" s="75">
        <v>2</v>
      </c>
      <c r="W9" s="59">
        <v>1</v>
      </c>
      <c r="X9" s="59">
        <v>8</v>
      </c>
      <c r="Y9" s="59"/>
      <c r="Z9" s="111">
        <v>8</v>
      </c>
      <c r="AA9" s="78">
        <v>1</v>
      </c>
      <c r="AB9" s="75">
        <v>2</v>
      </c>
      <c r="AC9" s="59">
        <v>5</v>
      </c>
      <c r="AD9" s="78">
        <v>1</v>
      </c>
      <c r="AE9" s="84">
        <f t="shared" si="10"/>
        <v>12</v>
      </c>
      <c r="AF9" s="182">
        <f t="shared" si="11"/>
        <v>15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59"/>
      <c r="L10" s="195">
        <f t="shared" si="2"/>
      </c>
      <c r="M10" s="75"/>
      <c r="N10" s="59"/>
      <c r="O10" s="195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0.0198726851851852</v>
      </c>
      <c r="D12" s="86">
        <v>5</v>
      </c>
      <c r="E12" s="59">
        <v>5</v>
      </c>
      <c r="F12" s="195">
        <f t="shared" si="0"/>
        <v>100</v>
      </c>
      <c r="G12" s="75">
        <v>3</v>
      </c>
      <c r="H12" s="59">
        <v>0</v>
      </c>
      <c r="I12" s="195">
        <f t="shared" si="1"/>
        <v>0</v>
      </c>
      <c r="J12" s="75"/>
      <c r="K12" s="59"/>
      <c r="L12" s="195">
        <f t="shared" si="2"/>
      </c>
      <c r="M12" s="75">
        <v>5</v>
      </c>
      <c r="N12" s="59">
        <v>1</v>
      </c>
      <c r="O12" s="195">
        <f t="shared" si="3"/>
        <v>20</v>
      </c>
      <c r="P12" s="75">
        <f t="shared" si="4"/>
        <v>13</v>
      </c>
      <c r="Q12" s="59">
        <f t="shared" si="5"/>
        <v>6</v>
      </c>
      <c r="R12" s="76">
        <f t="shared" si="6"/>
        <v>46.2</v>
      </c>
      <c r="S12" s="104">
        <f t="shared" si="7"/>
        <v>11</v>
      </c>
      <c r="T12" s="66">
        <f t="shared" si="8"/>
        <v>-1</v>
      </c>
      <c r="U12" s="66">
        <f t="shared" si="9"/>
        <v>1</v>
      </c>
      <c r="V12" s="59">
        <v>1</v>
      </c>
      <c r="W12" s="59"/>
      <c r="X12" s="59">
        <v>5</v>
      </c>
      <c r="Y12" s="59"/>
      <c r="Z12" s="59">
        <v>2</v>
      </c>
      <c r="AA12" s="78">
        <v>4</v>
      </c>
      <c r="AB12" s="75">
        <v>3</v>
      </c>
      <c r="AC12" s="59">
        <v>3</v>
      </c>
      <c r="AD12" s="78">
        <v>4</v>
      </c>
      <c r="AE12" s="84">
        <f t="shared" si="10"/>
        <v>2</v>
      </c>
      <c r="AF12" s="182">
        <f t="shared" si="11"/>
        <v>1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0.019212962962963</v>
      </c>
      <c r="D14" s="75">
        <v>10</v>
      </c>
      <c r="E14" s="59">
        <v>6</v>
      </c>
      <c r="F14" s="195">
        <f t="shared" si="0"/>
        <v>60</v>
      </c>
      <c r="G14" s="75">
        <v>5</v>
      </c>
      <c r="H14" s="59">
        <v>2</v>
      </c>
      <c r="I14" s="195">
        <f t="shared" si="1"/>
        <v>40</v>
      </c>
      <c r="J14" s="75">
        <v>5</v>
      </c>
      <c r="K14" s="59">
        <v>2</v>
      </c>
      <c r="L14" s="195">
        <f t="shared" si="2"/>
        <v>40</v>
      </c>
      <c r="M14" s="75">
        <v>1</v>
      </c>
      <c r="N14" s="59">
        <v>1</v>
      </c>
      <c r="O14" s="195">
        <f t="shared" si="3"/>
        <v>100</v>
      </c>
      <c r="P14" s="75">
        <f t="shared" si="4"/>
        <v>21</v>
      </c>
      <c r="Q14" s="59">
        <f t="shared" si="5"/>
        <v>11</v>
      </c>
      <c r="R14" s="76">
        <f t="shared" si="6"/>
        <v>52.4</v>
      </c>
      <c r="S14" s="104">
        <f t="shared" si="7"/>
        <v>23</v>
      </c>
      <c r="T14" s="66">
        <f t="shared" si="8"/>
        <v>1</v>
      </c>
      <c r="U14" s="66">
        <f t="shared" si="9"/>
        <v>1</v>
      </c>
      <c r="V14" s="59"/>
      <c r="W14" s="59">
        <v>1</v>
      </c>
      <c r="X14" s="59">
        <v>9</v>
      </c>
      <c r="Y14" s="59"/>
      <c r="Z14" s="59">
        <v>8</v>
      </c>
      <c r="AA14" s="78">
        <v>3</v>
      </c>
      <c r="AB14" s="75"/>
      <c r="AC14" s="59">
        <v>5</v>
      </c>
      <c r="AD14" s="78">
        <v>3</v>
      </c>
      <c r="AE14" s="84">
        <f t="shared" si="10"/>
        <v>13</v>
      </c>
      <c r="AF14" s="182">
        <f t="shared" si="11"/>
        <v>14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0.0128472222222222</v>
      </c>
      <c r="D15" s="75">
        <v>13</v>
      </c>
      <c r="E15" s="59">
        <v>7</v>
      </c>
      <c r="F15" s="195">
        <f t="shared" si="0"/>
        <v>53.8</v>
      </c>
      <c r="G15" s="75"/>
      <c r="H15" s="59"/>
      <c r="I15" s="195">
        <f t="shared" si="1"/>
      </c>
      <c r="J15" s="75"/>
      <c r="K15" s="59"/>
      <c r="L15" s="195">
        <f t="shared" si="2"/>
      </c>
      <c r="M15" s="75">
        <v>3</v>
      </c>
      <c r="N15" s="59">
        <v>1</v>
      </c>
      <c r="O15" s="195">
        <f t="shared" si="3"/>
        <v>33.3</v>
      </c>
      <c r="P15" s="75">
        <f t="shared" si="4"/>
        <v>16</v>
      </c>
      <c r="Q15" s="59">
        <f t="shared" si="5"/>
        <v>8</v>
      </c>
      <c r="R15" s="76">
        <f t="shared" si="6"/>
        <v>50</v>
      </c>
      <c r="S15" s="104">
        <f t="shared" si="7"/>
        <v>15</v>
      </c>
      <c r="T15" s="66">
        <f t="shared" si="8"/>
        <v>0</v>
      </c>
      <c r="U15" s="66">
        <f t="shared" si="9"/>
        <v>1</v>
      </c>
      <c r="V15" s="59">
        <v>5</v>
      </c>
      <c r="W15" s="59">
        <v>4</v>
      </c>
      <c r="X15" s="59">
        <v>4</v>
      </c>
      <c r="Y15" s="59">
        <v>3</v>
      </c>
      <c r="Z15" s="59">
        <v>2</v>
      </c>
      <c r="AA15" s="78">
        <v>3</v>
      </c>
      <c r="AB15" s="75">
        <v>1</v>
      </c>
      <c r="AC15" s="59">
        <v>1</v>
      </c>
      <c r="AD15" s="78">
        <v>2</v>
      </c>
      <c r="AE15" s="84">
        <f t="shared" si="10"/>
        <v>17</v>
      </c>
      <c r="AF15" s="182">
        <f t="shared" si="11"/>
        <v>17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0.0204282407407407</v>
      </c>
      <c r="D16" s="75">
        <v>10</v>
      </c>
      <c r="E16" s="59">
        <v>4</v>
      </c>
      <c r="F16" s="195">
        <f t="shared" si="0"/>
        <v>40</v>
      </c>
      <c r="G16" s="75">
        <v>1</v>
      </c>
      <c r="H16" s="59">
        <v>0</v>
      </c>
      <c r="I16" s="195">
        <f t="shared" si="1"/>
        <v>0</v>
      </c>
      <c r="J16" s="75"/>
      <c r="K16" s="59"/>
      <c r="L16" s="195">
        <f t="shared" si="2"/>
      </c>
      <c r="M16" s="75"/>
      <c r="N16" s="59"/>
      <c r="O16" s="195">
        <f t="shared" si="3"/>
      </c>
      <c r="P16" s="75">
        <f t="shared" si="4"/>
        <v>11</v>
      </c>
      <c r="Q16" s="59">
        <f t="shared" si="5"/>
        <v>4</v>
      </c>
      <c r="R16" s="76">
        <f t="shared" si="6"/>
        <v>36.4</v>
      </c>
      <c r="S16" s="104">
        <f t="shared" si="7"/>
        <v>8</v>
      </c>
      <c r="T16" s="66">
        <f t="shared" si="8"/>
        <v>-3</v>
      </c>
      <c r="U16" s="66">
        <f t="shared" si="9"/>
        <v>1</v>
      </c>
      <c r="V16" s="59">
        <v>11</v>
      </c>
      <c r="W16" s="59">
        <v>4</v>
      </c>
      <c r="X16" s="59">
        <v>7</v>
      </c>
      <c r="Y16" s="59"/>
      <c r="Z16" s="59">
        <v>1</v>
      </c>
      <c r="AA16" s="78">
        <v>3</v>
      </c>
      <c r="AB16" s="75">
        <v>10</v>
      </c>
      <c r="AC16" s="59">
        <v>4</v>
      </c>
      <c r="AD16" s="78">
        <v>3</v>
      </c>
      <c r="AE16" s="84">
        <f t="shared" si="10"/>
        <v>9</v>
      </c>
      <c r="AF16" s="182">
        <f t="shared" si="11"/>
        <v>6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5">
        <f t="shared" si="0"/>
      </c>
      <c r="G17" s="75"/>
      <c r="H17" s="59"/>
      <c r="I17" s="195">
        <f t="shared" si="1"/>
      </c>
      <c r="J17" s="75"/>
      <c r="K17" s="59"/>
      <c r="L17" s="195">
        <f t="shared" si="2"/>
      </c>
      <c r="M17" s="75"/>
      <c r="N17" s="59"/>
      <c r="O17" s="195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0.0156828703703704</v>
      </c>
      <c r="D18" s="75">
        <v>11</v>
      </c>
      <c r="E18" s="59">
        <v>6</v>
      </c>
      <c r="F18" s="195">
        <f t="shared" si="0"/>
        <v>54.5</v>
      </c>
      <c r="G18" s="75">
        <v>4</v>
      </c>
      <c r="H18" s="59">
        <v>2</v>
      </c>
      <c r="I18" s="195">
        <f t="shared" si="1"/>
        <v>50</v>
      </c>
      <c r="J18" s="75">
        <v>5</v>
      </c>
      <c r="K18" s="59">
        <v>0</v>
      </c>
      <c r="L18" s="195">
        <f t="shared" si="2"/>
        <v>0</v>
      </c>
      <c r="M18" s="75"/>
      <c r="N18" s="59"/>
      <c r="O18" s="195">
        <f t="shared" si="3"/>
      </c>
      <c r="P18" s="75">
        <f t="shared" si="4"/>
        <v>20</v>
      </c>
      <c r="Q18" s="59">
        <f t="shared" si="5"/>
        <v>8</v>
      </c>
      <c r="R18" s="76">
        <f t="shared" si="6"/>
        <v>40</v>
      </c>
      <c r="S18" s="104">
        <f t="shared" si="7"/>
        <v>16</v>
      </c>
      <c r="T18" s="66">
        <f t="shared" si="8"/>
        <v>-4</v>
      </c>
      <c r="U18" s="66">
        <f t="shared" si="9"/>
        <v>1</v>
      </c>
      <c r="V18" s="59">
        <v>3</v>
      </c>
      <c r="W18" s="59">
        <v>1</v>
      </c>
      <c r="X18" s="59">
        <v>5</v>
      </c>
      <c r="Y18" s="59">
        <v>2</v>
      </c>
      <c r="Z18" s="59"/>
      <c r="AA18" s="78">
        <v>3</v>
      </c>
      <c r="AB18" s="75">
        <v>5</v>
      </c>
      <c r="AC18" s="59">
        <v>4</v>
      </c>
      <c r="AD18" s="78">
        <v>1</v>
      </c>
      <c r="AE18" s="84">
        <f t="shared" si="10"/>
        <v>4</v>
      </c>
      <c r="AF18" s="182">
        <f t="shared" si="11"/>
        <v>0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59"/>
      <c r="L20" s="195">
        <f t="shared" si="2"/>
      </c>
      <c r="M20" s="75"/>
      <c r="N20" s="59"/>
      <c r="O20" s="195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0.013287037037037</v>
      </c>
      <c r="D21" s="75">
        <v>6</v>
      </c>
      <c r="E21" s="59">
        <v>2</v>
      </c>
      <c r="F21" s="195">
        <f t="shared" si="0"/>
        <v>33.3</v>
      </c>
      <c r="G21" s="75">
        <v>1</v>
      </c>
      <c r="H21" s="59">
        <v>0</v>
      </c>
      <c r="I21" s="195">
        <f t="shared" si="1"/>
        <v>0</v>
      </c>
      <c r="J21" s="75">
        <v>1</v>
      </c>
      <c r="K21" s="59">
        <v>0</v>
      </c>
      <c r="L21" s="195">
        <f t="shared" si="2"/>
        <v>0</v>
      </c>
      <c r="M21" s="75"/>
      <c r="N21" s="59"/>
      <c r="O21" s="195">
        <f t="shared" si="3"/>
      </c>
      <c r="P21" s="75">
        <f t="shared" si="4"/>
        <v>8</v>
      </c>
      <c r="Q21" s="59">
        <f t="shared" si="5"/>
        <v>2</v>
      </c>
      <c r="R21" s="76">
        <f t="shared" si="6"/>
        <v>25</v>
      </c>
      <c r="S21" s="104">
        <f t="shared" si="7"/>
        <v>4</v>
      </c>
      <c r="T21" s="66">
        <f t="shared" si="8"/>
        <v>-4</v>
      </c>
      <c r="U21" s="66">
        <f t="shared" si="9"/>
        <v>1</v>
      </c>
      <c r="V21" s="59">
        <v>1</v>
      </c>
      <c r="W21" s="59"/>
      <c r="X21" s="59">
        <v>5</v>
      </c>
      <c r="Y21" s="59"/>
      <c r="Z21" s="59">
        <v>8</v>
      </c>
      <c r="AA21" s="78">
        <v>2</v>
      </c>
      <c r="AB21" s="75">
        <v>1</v>
      </c>
      <c r="AC21" s="59">
        <v>3</v>
      </c>
      <c r="AD21" s="78">
        <v>1</v>
      </c>
      <c r="AE21" s="84">
        <f t="shared" si="10"/>
        <v>11</v>
      </c>
      <c r="AF21" s="182">
        <f t="shared" si="11"/>
        <v>7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0.0222800925925926</v>
      </c>
      <c r="D22" s="75">
        <v>4</v>
      </c>
      <c r="E22" s="59">
        <v>3</v>
      </c>
      <c r="F22" s="195">
        <f t="shared" si="0"/>
        <v>75</v>
      </c>
      <c r="G22" s="75">
        <v>2</v>
      </c>
      <c r="H22" s="59">
        <v>0</v>
      </c>
      <c r="I22" s="195">
        <f t="shared" si="1"/>
        <v>0</v>
      </c>
      <c r="J22" s="75">
        <v>2</v>
      </c>
      <c r="K22" s="59">
        <v>0</v>
      </c>
      <c r="L22" s="195">
        <f t="shared" si="2"/>
        <v>0</v>
      </c>
      <c r="M22" s="75">
        <v>2</v>
      </c>
      <c r="N22" s="59">
        <v>2</v>
      </c>
      <c r="O22" s="195">
        <f t="shared" si="3"/>
        <v>100</v>
      </c>
      <c r="P22" s="75">
        <f t="shared" si="4"/>
        <v>10</v>
      </c>
      <c r="Q22" s="59">
        <f t="shared" si="5"/>
        <v>5</v>
      </c>
      <c r="R22" s="76">
        <f t="shared" si="6"/>
        <v>50</v>
      </c>
      <c r="S22" s="104">
        <f t="shared" si="7"/>
        <v>8</v>
      </c>
      <c r="T22" s="66">
        <f t="shared" si="8"/>
        <v>0</v>
      </c>
      <c r="U22" s="66">
        <f t="shared" si="9"/>
        <v>1</v>
      </c>
      <c r="V22" s="59">
        <v>3</v>
      </c>
      <c r="W22" s="59">
        <v>3</v>
      </c>
      <c r="X22" s="59">
        <v>5</v>
      </c>
      <c r="Y22" s="59"/>
      <c r="Z22" s="59">
        <v>1</v>
      </c>
      <c r="AA22" s="59">
        <v>1</v>
      </c>
      <c r="AB22" s="75">
        <v>4</v>
      </c>
      <c r="AC22" s="59">
        <v>1</v>
      </c>
      <c r="AD22" s="78">
        <v>2</v>
      </c>
      <c r="AE22" s="84">
        <f t="shared" si="10"/>
        <v>6</v>
      </c>
      <c r="AF22" s="182">
        <f t="shared" si="11"/>
        <v>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64</v>
      </c>
      <c r="E24" s="57">
        <f>SUM(E7:E23)</f>
        <v>37</v>
      </c>
      <c r="F24" s="77">
        <f t="shared" si="0"/>
        <v>57.8</v>
      </c>
      <c r="G24" s="56">
        <f>SUM(G7:G23)</f>
        <v>16</v>
      </c>
      <c r="H24" s="57">
        <f>SUM(H7:H23)</f>
        <v>4</v>
      </c>
      <c r="I24" s="77">
        <f t="shared" si="1"/>
        <v>25</v>
      </c>
      <c r="J24" s="56">
        <f>SUM(J7:J23)</f>
        <v>14</v>
      </c>
      <c r="K24" s="57">
        <f>SUM(K7:K23)</f>
        <v>3</v>
      </c>
      <c r="L24" s="77">
        <f t="shared" si="2"/>
        <v>21.4</v>
      </c>
      <c r="M24" s="56">
        <f>SUM(M7:M23)</f>
        <v>12</v>
      </c>
      <c r="N24" s="57">
        <f>SUM(N7:N23)</f>
        <v>5</v>
      </c>
      <c r="O24" s="77">
        <f t="shared" si="3"/>
        <v>41.7</v>
      </c>
      <c r="P24" s="56">
        <f>SUM(P7:P23)</f>
        <v>106</v>
      </c>
      <c r="Q24" s="57">
        <f>SUM(Q7:Q23)</f>
        <v>49</v>
      </c>
      <c r="R24" s="77">
        <f>IF(P24=0,"",Q24/P24*100)</f>
        <v>46.2</v>
      </c>
      <c r="S24" s="180">
        <f>SUM(S7:S23)</f>
        <v>96</v>
      </c>
      <c r="T24" s="55">
        <f>SUM(T7:T23)</f>
        <v>-8</v>
      </c>
      <c r="U24" s="55"/>
      <c r="V24" s="56">
        <f aca="true" t="shared" si="12" ref="V24:AF24">SUM(V7:V23)</f>
        <v>26</v>
      </c>
      <c r="W24" s="57">
        <f t="shared" si="12"/>
        <v>14</v>
      </c>
      <c r="X24" s="57">
        <f t="shared" si="12"/>
        <v>48</v>
      </c>
      <c r="Y24" s="57">
        <f t="shared" si="12"/>
        <v>5</v>
      </c>
      <c r="Z24" s="57">
        <f t="shared" si="12"/>
        <v>30</v>
      </c>
      <c r="AA24" s="58">
        <f t="shared" si="12"/>
        <v>20</v>
      </c>
      <c r="AB24" s="56">
        <f t="shared" si="12"/>
        <v>26</v>
      </c>
      <c r="AC24" s="57">
        <f t="shared" si="12"/>
        <v>26</v>
      </c>
      <c r="AD24" s="58">
        <f t="shared" si="12"/>
        <v>17</v>
      </c>
      <c r="AE24" s="55">
        <f t="shared" si="12"/>
        <v>74</v>
      </c>
      <c r="AF24" s="55">
        <f t="shared" si="12"/>
        <v>66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G24"/>
  <sheetViews>
    <sheetView zoomScale="85" zoomScaleNormal="85" zoomScalePageLayoutView="0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74</v>
      </c>
      <c r="N1" s="51"/>
      <c r="O1" s="175"/>
      <c r="P1" s="53"/>
      <c r="Q1" s="213"/>
      <c r="R1" s="15"/>
      <c r="S1" s="212" t="s">
        <v>73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4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62</v>
      </c>
      <c r="P2" s="19"/>
      <c r="Q2" s="50"/>
      <c r="R2" s="280">
        <v>39744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0.0125925925925926</v>
      </c>
      <c r="D8" s="75">
        <v>1</v>
      </c>
      <c r="E8" s="59">
        <v>1</v>
      </c>
      <c r="F8" s="195">
        <f t="shared" si="0"/>
        <v>100</v>
      </c>
      <c r="G8" s="75">
        <v>1</v>
      </c>
      <c r="H8" s="59">
        <v>1</v>
      </c>
      <c r="I8" s="195">
        <f t="shared" si="1"/>
        <v>100</v>
      </c>
      <c r="J8" s="75"/>
      <c r="K8" s="59"/>
      <c r="L8" s="195">
        <f t="shared" si="2"/>
      </c>
      <c r="M8" s="75">
        <v>2</v>
      </c>
      <c r="N8" s="59">
        <v>1</v>
      </c>
      <c r="O8" s="195">
        <f t="shared" si="3"/>
        <v>50</v>
      </c>
      <c r="P8" s="75">
        <f t="shared" si="4"/>
        <v>4</v>
      </c>
      <c r="Q8" s="59">
        <f t="shared" si="5"/>
        <v>3</v>
      </c>
      <c r="R8" s="76">
        <f t="shared" si="6"/>
        <v>75</v>
      </c>
      <c r="S8" s="104">
        <f t="shared" si="7"/>
        <v>5</v>
      </c>
      <c r="T8" s="66">
        <f t="shared" si="8"/>
        <v>2</v>
      </c>
      <c r="U8" s="66">
        <f t="shared" si="9"/>
        <v>1</v>
      </c>
      <c r="V8" s="75">
        <v>2</v>
      </c>
      <c r="W8" s="59">
        <v>4</v>
      </c>
      <c r="X8" s="59">
        <v>2</v>
      </c>
      <c r="Y8" s="59"/>
      <c r="Z8" s="111"/>
      <c r="AA8" s="78">
        <v>1</v>
      </c>
      <c r="AB8" s="75">
        <v>4</v>
      </c>
      <c r="AC8" s="59">
        <v>3</v>
      </c>
      <c r="AD8" s="78">
        <v>2</v>
      </c>
      <c r="AE8" s="84">
        <f t="shared" si="10"/>
        <v>0</v>
      </c>
      <c r="AF8" s="182">
        <f t="shared" si="11"/>
        <v>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0.011412037037037</v>
      </c>
      <c r="D9" s="86">
        <v>2</v>
      </c>
      <c r="E9" s="59">
        <v>1</v>
      </c>
      <c r="F9" s="195">
        <f t="shared" si="0"/>
        <v>50</v>
      </c>
      <c r="G9" s="75">
        <v>7</v>
      </c>
      <c r="H9" s="59">
        <v>3</v>
      </c>
      <c r="I9" s="195">
        <f t="shared" si="1"/>
        <v>42.9</v>
      </c>
      <c r="J9" s="75">
        <v>2</v>
      </c>
      <c r="K9" s="59">
        <v>1</v>
      </c>
      <c r="L9" s="195">
        <f t="shared" si="2"/>
        <v>50</v>
      </c>
      <c r="M9" s="75">
        <v>2</v>
      </c>
      <c r="N9" s="59">
        <v>1</v>
      </c>
      <c r="O9" s="195">
        <f t="shared" si="3"/>
        <v>50</v>
      </c>
      <c r="P9" s="75">
        <f t="shared" si="4"/>
        <v>13</v>
      </c>
      <c r="Q9" s="59">
        <f t="shared" si="5"/>
        <v>6</v>
      </c>
      <c r="R9" s="76">
        <f t="shared" si="6"/>
        <v>46.2</v>
      </c>
      <c r="S9" s="104">
        <f t="shared" si="7"/>
        <v>12</v>
      </c>
      <c r="T9" s="66">
        <f t="shared" si="8"/>
        <v>-1</v>
      </c>
      <c r="U9" s="66">
        <f t="shared" si="9"/>
        <v>1</v>
      </c>
      <c r="V9" s="75">
        <v>1</v>
      </c>
      <c r="W9" s="59"/>
      <c r="X9" s="59">
        <v>4</v>
      </c>
      <c r="Y9" s="59"/>
      <c r="Z9" s="111">
        <v>4</v>
      </c>
      <c r="AA9" s="78">
        <v>2</v>
      </c>
      <c r="AB9" s="75">
        <v>2</v>
      </c>
      <c r="AC9" s="59"/>
      <c r="AD9" s="78">
        <v>1</v>
      </c>
      <c r="AE9" s="84">
        <f t="shared" si="10"/>
        <v>8</v>
      </c>
      <c r="AF9" s="182">
        <f t="shared" si="11"/>
        <v>7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59"/>
      <c r="L10" s="195">
        <f t="shared" si="2"/>
      </c>
      <c r="M10" s="75"/>
      <c r="N10" s="59"/>
      <c r="O10" s="195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0.019837962962963</v>
      </c>
      <c r="D12" s="86">
        <v>1</v>
      </c>
      <c r="E12" s="59">
        <v>0</v>
      </c>
      <c r="F12" s="195">
        <f t="shared" si="0"/>
        <v>0</v>
      </c>
      <c r="G12" s="75">
        <v>3</v>
      </c>
      <c r="H12" s="59">
        <v>0</v>
      </c>
      <c r="I12" s="195">
        <f t="shared" si="1"/>
        <v>0</v>
      </c>
      <c r="J12" s="75"/>
      <c r="K12" s="59"/>
      <c r="L12" s="195">
        <f t="shared" si="2"/>
      </c>
      <c r="M12" s="75"/>
      <c r="N12" s="59"/>
      <c r="O12" s="195">
        <f t="shared" si="3"/>
      </c>
      <c r="P12" s="75">
        <f t="shared" si="4"/>
        <v>4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-4</v>
      </c>
      <c r="U12" s="66">
        <f t="shared" si="9"/>
        <v>1</v>
      </c>
      <c r="V12" s="59"/>
      <c r="W12" s="59">
        <v>1</v>
      </c>
      <c r="X12" s="59">
        <v>5</v>
      </c>
      <c r="Y12" s="59">
        <v>1</v>
      </c>
      <c r="Z12" s="59">
        <v>3</v>
      </c>
      <c r="AA12" s="78">
        <v>2</v>
      </c>
      <c r="AB12" s="75">
        <v>3</v>
      </c>
      <c r="AC12" s="59">
        <v>1</v>
      </c>
      <c r="AD12" s="78">
        <v>1</v>
      </c>
      <c r="AE12" s="84">
        <f t="shared" si="10"/>
        <v>7</v>
      </c>
      <c r="AF12" s="182">
        <f t="shared" si="11"/>
        <v>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0.0235763888888889</v>
      </c>
      <c r="D14" s="75">
        <v>3</v>
      </c>
      <c r="E14" s="59">
        <v>2</v>
      </c>
      <c r="F14" s="195">
        <f t="shared" si="0"/>
        <v>66.7</v>
      </c>
      <c r="G14" s="75">
        <v>2</v>
      </c>
      <c r="H14" s="59">
        <v>2</v>
      </c>
      <c r="I14" s="195">
        <f t="shared" si="1"/>
        <v>100</v>
      </c>
      <c r="J14" s="75">
        <v>8</v>
      </c>
      <c r="K14" s="59">
        <v>3</v>
      </c>
      <c r="L14" s="195">
        <f t="shared" si="2"/>
        <v>37.5</v>
      </c>
      <c r="M14" s="75">
        <v>2</v>
      </c>
      <c r="N14" s="59">
        <v>2</v>
      </c>
      <c r="O14" s="195">
        <f t="shared" si="3"/>
        <v>100</v>
      </c>
      <c r="P14" s="75">
        <f t="shared" si="4"/>
        <v>15</v>
      </c>
      <c r="Q14" s="59">
        <f t="shared" si="5"/>
        <v>9</v>
      </c>
      <c r="R14" s="76">
        <f t="shared" si="6"/>
        <v>60</v>
      </c>
      <c r="S14" s="104">
        <f t="shared" si="7"/>
        <v>19</v>
      </c>
      <c r="T14" s="66">
        <f t="shared" si="8"/>
        <v>3</v>
      </c>
      <c r="U14" s="66">
        <f t="shared" si="9"/>
        <v>1</v>
      </c>
      <c r="V14" s="59">
        <v>2</v>
      </c>
      <c r="W14" s="59"/>
      <c r="X14" s="59">
        <v>2</v>
      </c>
      <c r="Y14" s="59"/>
      <c r="Z14" s="59">
        <v>5</v>
      </c>
      <c r="AA14" s="78">
        <v>4</v>
      </c>
      <c r="AB14" s="75">
        <v>3</v>
      </c>
      <c r="AC14" s="59">
        <v>2</v>
      </c>
      <c r="AD14" s="78">
        <v>1</v>
      </c>
      <c r="AE14" s="84">
        <f t="shared" si="10"/>
        <v>7</v>
      </c>
      <c r="AF14" s="182">
        <f t="shared" si="11"/>
        <v>10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0.0252083333333333</v>
      </c>
      <c r="D15" s="75">
        <v>5</v>
      </c>
      <c r="E15" s="59">
        <v>0</v>
      </c>
      <c r="F15" s="195">
        <f t="shared" si="0"/>
        <v>0</v>
      </c>
      <c r="G15" s="75"/>
      <c r="H15" s="59"/>
      <c r="I15" s="195">
        <f t="shared" si="1"/>
      </c>
      <c r="J15" s="75"/>
      <c r="K15" s="59"/>
      <c r="L15" s="195">
        <f t="shared" si="2"/>
      </c>
      <c r="M15" s="75">
        <v>4</v>
      </c>
      <c r="N15" s="59">
        <v>2</v>
      </c>
      <c r="O15" s="195">
        <f t="shared" si="3"/>
        <v>50</v>
      </c>
      <c r="P15" s="75">
        <f t="shared" si="4"/>
        <v>9</v>
      </c>
      <c r="Q15" s="59">
        <f t="shared" si="5"/>
        <v>2</v>
      </c>
      <c r="R15" s="76">
        <f t="shared" si="6"/>
        <v>22.2</v>
      </c>
      <c r="S15" s="104">
        <f t="shared" si="7"/>
        <v>2</v>
      </c>
      <c r="T15" s="66">
        <f t="shared" si="8"/>
        <v>-5</v>
      </c>
      <c r="U15" s="66">
        <f t="shared" si="9"/>
        <v>1</v>
      </c>
      <c r="V15" s="59">
        <v>3</v>
      </c>
      <c r="W15" s="59">
        <v>4</v>
      </c>
      <c r="X15" s="59">
        <v>4</v>
      </c>
      <c r="Y15" s="59"/>
      <c r="Z15" s="59">
        <v>2</v>
      </c>
      <c r="AA15" s="78">
        <v>3</v>
      </c>
      <c r="AB15" s="75">
        <v>7</v>
      </c>
      <c r="AC15" s="59">
        <v>5</v>
      </c>
      <c r="AD15" s="78">
        <v>3</v>
      </c>
      <c r="AE15" s="84">
        <f t="shared" si="10"/>
        <v>1</v>
      </c>
      <c r="AF15" s="182">
        <f t="shared" si="11"/>
        <v>-4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0.0186574074074074</v>
      </c>
      <c r="D16" s="75">
        <v>10</v>
      </c>
      <c r="E16" s="59">
        <v>5</v>
      </c>
      <c r="F16" s="195">
        <f t="shared" si="0"/>
        <v>50</v>
      </c>
      <c r="G16" s="75">
        <v>3</v>
      </c>
      <c r="H16" s="59">
        <v>1</v>
      </c>
      <c r="I16" s="195">
        <f t="shared" si="1"/>
        <v>33.3</v>
      </c>
      <c r="J16" s="75"/>
      <c r="K16" s="59"/>
      <c r="L16" s="195">
        <f t="shared" si="2"/>
      </c>
      <c r="M16" s="75"/>
      <c r="N16" s="59"/>
      <c r="O16" s="195">
        <f t="shared" si="3"/>
      </c>
      <c r="P16" s="75">
        <f t="shared" si="4"/>
        <v>13</v>
      </c>
      <c r="Q16" s="59">
        <f t="shared" si="5"/>
        <v>6</v>
      </c>
      <c r="R16" s="76">
        <f t="shared" si="6"/>
        <v>46.2</v>
      </c>
      <c r="S16" s="104">
        <f t="shared" si="7"/>
        <v>12</v>
      </c>
      <c r="T16" s="66">
        <f t="shared" si="8"/>
        <v>-1</v>
      </c>
      <c r="U16" s="66">
        <f t="shared" si="9"/>
        <v>1</v>
      </c>
      <c r="V16" s="59">
        <v>4</v>
      </c>
      <c r="W16" s="59">
        <v>10</v>
      </c>
      <c r="X16" s="59">
        <v>2</v>
      </c>
      <c r="Y16" s="59"/>
      <c r="Z16" s="59"/>
      <c r="AA16" s="78">
        <v>2</v>
      </c>
      <c r="AB16" s="75">
        <v>5</v>
      </c>
      <c r="AC16" s="59">
        <v>3</v>
      </c>
      <c r="AD16" s="78">
        <v>4</v>
      </c>
      <c r="AE16" s="84">
        <f t="shared" si="10"/>
        <v>6</v>
      </c>
      <c r="AF16" s="182">
        <f t="shared" si="11"/>
        <v>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0.00604166666666667</v>
      </c>
      <c r="D17" s="75">
        <v>1</v>
      </c>
      <c r="E17" s="59">
        <v>1</v>
      </c>
      <c r="F17" s="195">
        <f t="shared" si="0"/>
        <v>100</v>
      </c>
      <c r="G17" s="75">
        <v>2</v>
      </c>
      <c r="H17" s="59">
        <v>0</v>
      </c>
      <c r="I17" s="195">
        <f t="shared" si="1"/>
        <v>0</v>
      </c>
      <c r="J17" s="75"/>
      <c r="K17" s="59"/>
      <c r="L17" s="195">
        <f t="shared" si="2"/>
      </c>
      <c r="M17" s="75"/>
      <c r="N17" s="59"/>
      <c r="O17" s="195">
        <f t="shared" si="3"/>
      </c>
      <c r="P17" s="75">
        <f t="shared" si="4"/>
        <v>3</v>
      </c>
      <c r="Q17" s="59">
        <f t="shared" si="5"/>
        <v>1</v>
      </c>
      <c r="R17" s="76">
        <f t="shared" si="6"/>
        <v>33.3</v>
      </c>
      <c r="S17" s="104">
        <f t="shared" si="7"/>
        <v>2</v>
      </c>
      <c r="T17" s="66">
        <f t="shared" si="8"/>
        <v>-1</v>
      </c>
      <c r="U17" s="66">
        <f t="shared" si="9"/>
        <v>1</v>
      </c>
      <c r="V17" s="59">
        <v>2</v>
      </c>
      <c r="W17" s="59">
        <v>1</v>
      </c>
      <c r="X17" s="59">
        <v>2</v>
      </c>
      <c r="Y17" s="59"/>
      <c r="Z17" s="59"/>
      <c r="AA17" s="78"/>
      <c r="AB17" s="75">
        <v>2</v>
      </c>
      <c r="AC17" s="59">
        <v>1</v>
      </c>
      <c r="AD17" s="78">
        <v>1</v>
      </c>
      <c r="AE17" s="84">
        <f t="shared" si="10"/>
        <v>1</v>
      </c>
      <c r="AF17" s="182">
        <f t="shared" si="11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0.0221990740740741</v>
      </c>
      <c r="D18" s="75">
        <v>11</v>
      </c>
      <c r="E18" s="59">
        <v>6</v>
      </c>
      <c r="F18" s="195">
        <f t="shared" si="0"/>
        <v>54.5</v>
      </c>
      <c r="G18" s="75">
        <v>10</v>
      </c>
      <c r="H18" s="59">
        <v>5</v>
      </c>
      <c r="I18" s="195">
        <f t="shared" si="1"/>
        <v>50</v>
      </c>
      <c r="J18" s="75">
        <v>11</v>
      </c>
      <c r="K18" s="59">
        <v>0</v>
      </c>
      <c r="L18" s="195">
        <f t="shared" si="2"/>
        <v>0</v>
      </c>
      <c r="M18" s="75">
        <v>3</v>
      </c>
      <c r="N18" s="59">
        <v>3</v>
      </c>
      <c r="O18" s="195">
        <f t="shared" si="3"/>
        <v>100</v>
      </c>
      <c r="P18" s="75">
        <f t="shared" si="4"/>
        <v>35</v>
      </c>
      <c r="Q18" s="59">
        <f t="shared" si="5"/>
        <v>14</v>
      </c>
      <c r="R18" s="76">
        <f t="shared" si="6"/>
        <v>40</v>
      </c>
      <c r="S18" s="104">
        <f t="shared" si="7"/>
        <v>25</v>
      </c>
      <c r="T18" s="66">
        <f t="shared" si="8"/>
        <v>-7</v>
      </c>
      <c r="U18" s="66">
        <f t="shared" si="9"/>
        <v>1</v>
      </c>
      <c r="V18" s="59">
        <v>2</v>
      </c>
      <c r="W18" s="59"/>
      <c r="X18" s="59">
        <v>6</v>
      </c>
      <c r="Y18" s="59">
        <v>3</v>
      </c>
      <c r="Z18" s="59">
        <v>2</v>
      </c>
      <c r="AA18" s="78">
        <v>3</v>
      </c>
      <c r="AB18" s="75">
        <v>3</v>
      </c>
      <c r="AC18" s="59">
        <v>1</v>
      </c>
      <c r="AD18" s="78">
        <v>3</v>
      </c>
      <c r="AE18" s="84">
        <f t="shared" si="10"/>
        <v>9</v>
      </c>
      <c r="AF18" s="182">
        <f t="shared" si="11"/>
        <v>2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59"/>
      <c r="L20" s="195">
        <f t="shared" si="2"/>
      </c>
      <c r="M20" s="75"/>
      <c r="N20" s="59"/>
      <c r="O20" s="195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59"/>
      <c r="L21" s="195">
        <f t="shared" si="2"/>
      </c>
      <c r="M21" s="75"/>
      <c r="N21" s="59"/>
      <c r="O21" s="195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0.016724537037037</v>
      </c>
      <c r="D22" s="75">
        <v>1</v>
      </c>
      <c r="E22" s="59">
        <v>0</v>
      </c>
      <c r="F22" s="195">
        <f t="shared" si="0"/>
        <v>0</v>
      </c>
      <c r="G22" s="75">
        <v>1</v>
      </c>
      <c r="H22" s="59">
        <v>0</v>
      </c>
      <c r="I22" s="195">
        <f t="shared" si="1"/>
        <v>0</v>
      </c>
      <c r="J22" s="75">
        <v>2</v>
      </c>
      <c r="K22" s="59">
        <v>1</v>
      </c>
      <c r="L22" s="195">
        <f t="shared" si="2"/>
        <v>50</v>
      </c>
      <c r="M22" s="75"/>
      <c r="N22" s="59"/>
      <c r="O22" s="195">
        <f t="shared" si="3"/>
      </c>
      <c r="P22" s="75">
        <f t="shared" si="4"/>
        <v>4</v>
      </c>
      <c r="Q22" s="59">
        <f t="shared" si="5"/>
        <v>1</v>
      </c>
      <c r="R22" s="76">
        <f t="shared" si="6"/>
        <v>25</v>
      </c>
      <c r="S22" s="104">
        <f t="shared" si="7"/>
        <v>3</v>
      </c>
      <c r="T22" s="66">
        <f t="shared" si="8"/>
        <v>-2</v>
      </c>
      <c r="U22" s="66">
        <f t="shared" si="9"/>
        <v>1</v>
      </c>
      <c r="V22" s="59">
        <v>1</v>
      </c>
      <c r="W22" s="59">
        <v>1</v>
      </c>
      <c r="X22" s="59">
        <v>2</v>
      </c>
      <c r="Y22" s="59"/>
      <c r="Z22" s="59">
        <v>1</v>
      </c>
      <c r="AA22" s="59"/>
      <c r="AB22" s="75">
        <v>2</v>
      </c>
      <c r="AC22" s="59">
        <v>1</v>
      </c>
      <c r="AD22" s="78">
        <v>2</v>
      </c>
      <c r="AE22" s="84">
        <f t="shared" si="10"/>
        <v>0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225</v>
      </c>
      <c r="D24" s="56">
        <f>SUM(D7:D23)</f>
        <v>35</v>
      </c>
      <c r="E24" s="57">
        <f>SUM(E7:E23)</f>
        <v>16</v>
      </c>
      <c r="F24" s="77">
        <f t="shared" si="0"/>
        <v>45.7</v>
      </c>
      <c r="G24" s="56">
        <f>SUM(G7:G23)</f>
        <v>29</v>
      </c>
      <c r="H24" s="57">
        <f>SUM(H7:H23)</f>
        <v>12</v>
      </c>
      <c r="I24" s="77">
        <f t="shared" si="1"/>
        <v>41.4</v>
      </c>
      <c r="J24" s="56">
        <f>SUM(J7:J23)</f>
        <v>23</v>
      </c>
      <c r="K24" s="57">
        <f>SUM(K7:K23)</f>
        <v>5</v>
      </c>
      <c r="L24" s="77">
        <f t="shared" si="2"/>
        <v>21.7</v>
      </c>
      <c r="M24" s="56">
        <f>SUM(M7:M23)</f>
        <v>13</v>
      </c>
      <c r="N24" s="57">
        <f>SUM(N7:N23)</f>
        <v>9</v>
      </c>
      <c r="O24" s="77">
        <f t="shared" si="3"/>
        <v>69.2</v>
      </c>
      <c r="P24" s="56">
        <f>SUM(P7:P23)</f>
        <v>100</v>
      </c>
      <c r="Q24" s="57">
        <f>SUM(Q7:Q23)</f>
        <v>42</v>
      </c>
      <c r="R24" s="77">
        <f>IF(P24=0,"",Q24/P24*100)</f>
        <v>42</v>
      </c>
      <c r="S24" s="180">
        <f>SUM(S7:S23)</f>
        <v>80</v>
      </c>
      <c r="T24" s="55">
        <f>SUM(T7:T23)</f>
        <v>-16</v>
      </c>
      <c r="U24" s="55"/>
      <c r="V24" s="56">
        <f aca="true" t="shared" si="12" ref="V24:AF24">SUM(V7:V23)</f>
        <v>17</v>
      </c>
      <c r="W24" s="57">
        <f t="shared" si="12"/>
        <v>21</v>
      </c>
      <c r="X24" s="57">
        <f t="shared" si="12"/>
        <v>29</v>
      </c>
      <c r="Y24" s="57">
        <f t="shared" si="12"/>
        <v>4</v>
      </c>
      <c r="Z24" s="57">
        <f t="shared" si="12"/>
        <v>17</v>
      </c>
      <c r="AA24" s="58">
        <f t="shared" si="12"/>
        <v>17</v>
      </c>
      <c r="AB24" s="56">
        <f t="shared" si="12"/>
        <v>31</v>
      </c>
      <c r="AC24" s="57">
        <f t="shared" si="12"/>
        <v>17</v>
      </c>
      <c r="AD24" s="58">
        <f t="shared" si="12"/>
        <v>18</v>
      </c>
      <c r="AE24" s="55">
        <f t="shared" si="12"/>
        <v>39</v>
      </c>
      <c r="AF24" s="55">
        <f t="shared" si="12"/>
        <v>23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G24"/>
  <sheetViews>
    <sheetView zoomScale="85" zoomScaleNormal="85" zoomScalePageLayoutView="0" workbookViewId="0" topLeftCell="A1">
      <selection activeCell="O38" sqref="O38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75</v>
      </c>
      <c r="N1" s="51"/>
      <c r="O1" s="175"/>
      <c r="P1" s="53"/>
      <c r="Q1" s="213"/>
      <c r="R1" s="15"/>
      <c r="S1" s="212" t="s">
        <v>76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5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62</v>
      </c>
      <c r="P2" s="19"/>
      <c r="Q2" s="50"/>
      <c r="R2" s="280">
        <v>39751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0.0125578703703704</v>
      </c>
      <c r="D8" s="75">
        <v>4</v>
      </c>
      <c r="E8" s="59">
        <v>3</v>
      </c>
      <c r="F8" s="195">
        <f t="shared" si="0"/>
        <v>75</v>
      </c>
      <c r="G8" s="75">
        <v>1</v>
      </c>
      <c r="H8" s="59">
        <v>0</v>
      </c>
      <c r="I8" s="195">
        <f t="shared" si="1"/>
        <v>0</v>
      </c>
      <c r="J8" s="75">
        <v>1</v>
      </c>
      <c r="K8" s="59">
        <v>0</v>
      </c>
      <c r="L8" s="195">
        <f t="shared" si="2"/>
        <v>0</v>
      </c>
      <c r="M8" s="75"/>
      <c r="N8" s="59"/>
      <c r="O8" s="195">
        <f t="shared" si="3"/>
      </c>
      <c r="P8" s="75">
        <f t="shared" si="4"/>
        <v>6</v>
      </c>
      <c r="Q8" s="59">
        <f t="shared" si="5"/>
        <v>3</v>
      </c>
      <c r="R8" s="76">
        <f t="shared" si="6"/>
        <v>50</v>
      </c>
      <c r="S8" s="104">
        <f t="shared" si="7"/>
        <v>6</v>
      </c>
      <c r="T8" s="66">
        <f t="shared" si="8"/>
        <v>0</v>
      </c>
      <c r="U8" s="66">
        <f t="shared" si="9"/>
        <v>1</v>
      </c>
      <c r="V8" s="75">
        <v>2</v>
      </c>
      <c r="W8" s="59"/>
      <c r="X8" s="59">
        <v>4</v>
      </c>
      <c r="Y8" s="59">
        <v>1</v>
      </c>
      <c r="Z8" s="111">
        <v>2</v>
      </c>
      <c r="AA8" s="78"/>
      <c r="AB8" s="75">
        <v>2</v>
      </c>
      <c r="AC8" s="59">
        <v>3</v>
      </c>
      <c r="AD8" s="78">
        <v>2</v>
      </c>
      <c r="AE8" s="84">
        <f t="shared" si="10"/>
        <v>2</v>
      </c>
      <c r="AF8" s="182">
        <f t="shared" si="11"/>
        <v>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0.0143518518518519</v>
      </c>
      <c r="D9" s="86">
        <v>1</v>
      </c>
      <c r="E9" s="59">
        <v>1</v>
      </c>
      <c r="F9" s="195">
        <f t="shared" si="0"/>
        <v>100</v>
      </c>
      <c r="G9" s="75">
        <v>7</v>
      </c>
      <c r="H9" s="59">
        <v>1</v>
      </c>
      <c r="I9" s="195">
        <f t="shared" si="1"/>
        <v>14.3</v>
      </c>
      <c r="J9" s="75">
        <v>1</v>
      </c>
      <c r="K9" s="59">
        <v>0</v>
      </c>
      <c r="L9" s="195">
        <f t="shared" si="2"/>
        <v>0</v>
      </c>
      <c r="M9" s="75"/>
      <c r="N9" s="59"/>
      <c r="O9" s="195">
        <f t="shared" si="3"/>
      </c>
      <c r="P9" s="75">
        <f t="shared" si="4"/>
        <v>9</v>
      </c>
      <c r="Q9" s="59">
        <f t="shared" si="5"/>
        <v>2</v>
      </c>
      <c r="R9" s="76">
        <f t="shared" si="6"/>
        <v>22.2</v>
      </c>
      <c r="S9" s="104">
        <f t="shared" si="7"/>
        <v>4</v>
      </c>
      <c r="T9" s="66">
        <f t="shared" si="8"/>
        <v>-5</v>
      </c>
      <c r="U9" s="66">
        <f t="shared" si="9"/>
        <v>1</v>
      </c>
      <c r="V9" s="75">
        <v>1</v>
      </c>
      <c r="W9" s="59">
        <v>1</v>
      </c>
      <c r="X9" s="59">
        <v>4</v>
      </c>
      <c r="Y9" s="59">
        <v>2</v>
      </c>
      <c r="Z9" s="111">
        <v>5</v>
      </c>
      <c r="AA9" s="78">
        <v>1</v>
      </c>
      <c r="AB9" s="75">
        <v>3</v>
      </c>
      <c r="AC9" s="59">
        <v>2</v>
      </c>
      <c r="AD9" s="78">
        <v>1</v>
      </c>
      <c r="AE9" s="84">
        <f t="shared" si="10"/>
        <v>8</v>
      </c>
      <c r="AF9" s="182">
        <f t="shared" si="11"/>
        <v>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0.00931712962962963</v>
      </c>
      <c r="D10" s="75">
        <v>1</v>
      </c>
      <c r="E10" s="59">
        <v>1</v>
      </c>
      <c r="F10" s="195">
        <f t="shared" si="0"/>
        <v>100</v>
      </c>
      <c r="G10" s="75">
        <v>2</v>
      </c>
      <c r="H10" s="59">
        <v>1</v>
      </c>
      <c r="I10" s="195">
        <f t="shared" si="1"/>
        <v>50</v>
      </c>
      <c r="J10" s="75">
        <v>1</v>
      </c>
      <c r="K10" s="59">
        <v>0</v>
      </c>
      <c r="L10" s="195">
        <f t="shared" si="2"/>
        <v>0</v>
      </c>
      <c r="M10" s="75"/>
      <c r="N10" s="59"/>
      <c r="O10" s="195">
        <f t="shared" si="3"/>
      </c>
      <c r="P10" s="75">
        <f t="shared" si="4"/>
        <v>4</v>
      </c>
      <c r="Q10" s="59">
        <f t="shared" si="5"/>
        <v>2</v>
      </c>
      <c r="R10" s="76">
        <f t="shared" si="6"/>
        <v>50</v>
      </c>
      <c r="S10" s="104">
        <f t="shared" si="7"/>
        <v>4</v>
      </c>
      <c r="T10" s="66">
        <f t="shared" si="8"/>
        <v>0</v>
      </c>
      <c r="U10" s="66">
        <f t="shared" si="9"/>
        <v>1</v>
      </c>
      <c r="V10" s="59">
        <v>5</v>
      </c>
      <c r="W10" s="85">
        <v>2</v>
      </c>
      <c r="X10" s="59">
        <v>1</v>
      </c>
      <c r="Y10" s="59"/>
      <c r="Z10" s="59">
        <v>1</v>
      </c>
      <c r="AA10" s="78"/>
      <c r="AB10" s="75">
        <v>1</v>
      </c>
      <c r="AC10" s="59">
        <v>3</v>
      </c>
      <c r="AD10" s="78">
        <v>1</v>
      </c>
      <c r="AE10" s="84">
        <f t="shared" si="10"/>
        <v>4</v>
      </c>
      <c r="AF10" s="182">
        <f t="shared" si="11"/>
        <v>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0.0134259259259259</v>
      </c>
      <c r="D12" s="86"/>
      <c r="E12" s="59"/>
      <c r="F12" s="195">
        <f t="shared" si="0"/>
      </c>
      <c r="G12" s="75">
        <v>3</v>
      </c>
      <c r="H12" s="59">
        <v>0</v>
      </c>
      <c r="I12" s="195">
        <f t="shared" si="1"/>
        <v>0</v>
      </c>
      <c r="J12" s="75">
        <v>1</v>
      </c>
      <c r="K12" s="59">
        <v>1</v>
      </c>
      <c r="L12" s="195">
        <f t="shared" si="2"/>
        <v>100</v>
      </c>
      <c r="M12" s="75"/>
      <c r="N12" s="59"/>
      <c r="O12" s="195">
        <f t="shared" si="3"/>
      </c>
      <c r="P12" s="75">
        <f t="shared" si="4"/>
        <v>4</v>
      </c>
      <c r="Q12" s="59">
        <f t="shared" si="5"/>
        <v>1</v>
      </c>
      <c r="R12" s="76">
        <f t="shared" si="6"/>
        <v>25</v>
      </c>
      <c r="S12" s="104">
        <f t="shared" si="7"/>
        <v>3</v>
      </c>
      <c r="T12" s="66">
        <f t="shared" si="8"/>
        <v>-2</v>
      </c>
      <c r="U12" s="66">
        <f t="shared" si="9"/>
        <v>1</v>
      </c>
      <c r="V12" s="59">
        <v>2</v>
      </c>
      <c r="W12" s="59"/>
      <c r="X12" s="59">
        <v>2</v>
      </c>
      <c r="Y12" s="59"/>
      <c r="Z12" s="59">
        <v>2</v>
      </c>
      <c r="AA12" s="78">
        <v>1</v>
      </c>
      <c r="AB12" s="75">
        <v>2</v>
      </c>
      <c r="AC12" s="59"/>
      <c r="AD12" s="78"/>
      <c r="AE12" s="84">
        <f t="shared" si="10"/>
        <v>5</v>
      </c>
      <c r="AF12" s="182">
        <f t="shared" si="11"/>
        <v>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0.0162037037037037</v>
      </c>
      <c r="D14" s="75">
        <v>4</v>
      </c>
      <c r="E14" s="59">
        <v>1</v>
      </c>
      <c r="F14" s="195">
        <f t="shared" si="0"/>
        <v>25</v>
      </c>
      <c r="G14" s="75">
        <v>2</v>
      </c>
      <c r="H14" s="59">
        <v>1</v>
      </c>
      <c r="I14" s="195">
        <f t="shared" si="1"/>
        <v>50</v>
      </c>
      <c r="J14" s="75">
        <v>10</v>
      </c>
      <c r="K14" s="59">
        <v>6</v>
      </c>
      <c r="L14" s="195">
        <f t="shared" si="2"/>
        <v>60</v>
      </c>
      <c r="M14" s="75"/>
      <c r="N14" s="59"/>
      <c r="O14" s="195">
        <f t="shared" si="3"/>
      </c>
      <c r="P14" s="75">
        <f t="shared" si="4"/>
        <v>16</v>
      </c>
      <c r="Q14" s="59">
        <f t="shared" si="5"/>
        <v>8</v>
      </c>
      <c r="R14" s="76">
        <f t="shared" si="6"/>
        <v>50</v>
      </c>
      <c r="S14" s="104">
        <f t="shared" si="7"/>
        <v>22</v>
      </c>
      <c r="T14" s="66">
        <f t="shared" si="8"/>
        <v>0</v>
      </c>
      <c r="U14" s="66">
        <f t="shared" si="9"/>
        <v>1</v>
      </c>
      <c r="V14" s="59">
        <v>1</v>
      </c>
      <c r="W14" s="59">
        <v>1</v>
      </c>
      <c r="X14" s="59">
        <v>7</v>
      </c>
      <c r="Y14" s="59"/>
      <c r="Z14" s="59">
        <v>4</v>
      </c>
      <c r="AA14" s="78">
        <v>1</v>
      </c>
      <c r="AB14" s="75">
        <v>4</v>
      </c>
      <c r="AC14" s="59">
        <v>4</v>
      </c>
      <c r="AD14" s="78">
        <v>2</v>
      </c>
      <c r="AE14" s="84">
        <f t="shared" si="10"/>
        <v>4</v>
      </c>
      <c r="AF14" s="182">
        <f t="shared" si="11"/>
        <v>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0.0181134259259259</v>
      </c>
      <c r="D15" s="75">
        <v>13</v>
      </c>
      <c r="E15" s="59">
        <v>6</v>
      </c>
      <c r="F15" s="195">
        <f t="shared" si="0"/>
        <v>46.2</v>
      </c>
      <c r="G15" s="75"/>
      <c r="H15" s="59"/>
      <c r="I15" s="195">
        <f t="shared" si="1"/>
      </c>
      <c r="J15" s="75"/>
      <c r="K15" s="59"/>
      <c r="L15" s="195">
        <f t="shared" si="2"/>
      </c>
      <c r="M15" s="75"/>
      <c r="N15" s="59"/>
      <c r="O15" s="195">
        <f t="shared" si="3"/>
      </c>
      <c r="P15" s="75">
        <f t="shared" si="4"/>
        <v>13</v>
      </c>
      <c r="Q15" s="59">
        <f t="shared" si="5"/>
        <v>6</v>
      </c>
      <c r="R15" s="76">
        <f t="shared" si="6"/>
        <v>46.2</v>
      </c>
      <c r="S15" s="104">
        <f t="shared" si="7"/>
        <v>12</v>
      </c>
      <c r="T15" s="66">
        <f t="shared" si="8"/>
        <v>-1</v>
      </c>
      <c r="U15" s="66">
        <f t="shared" si="9"/>
        <v>1</v>
      </c>
      <c r="V15" s="59">
        <v>8</v>
      </c>
      <c r="W15" s="59">
        <v>3</v>
      </c>
      <c r="X15" s="59">
        <v>3</v>
      </c>
      <c r="Y15" s="59"/>
      <c r="Z15" s="59">
        <v>1</v>
      </c>
      <c r="AA15" s="78">
        <v>1</v>
      </c>
      <c r="AB15" s="75">
        <v>4</v>
      </c>
      <c r="AC15" s="59">
        <v>1</v>
      </c>
      <c r="AD15" s="78">
        <v>2</v>
      </c>
      <c r="AE15" s="84">
        <f t="shared" si="10"/>
        <v>9</v>
      </c>
      <c r="AF15" s="182">
        <f t="shared" si="11"/>
        <v>8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0.014525462962963</v>
      </c>
      <c r="D16" s="75">
        <v>15</v>
      </c>
      <c r="E16" s="59">
        <v>10</v>
      </c>
      <c r="F16" s="195">
        <f t="shared" si="0"/>
        <v>66.7</v>
      </c>
      <c r="G16" s="75">
        <v>3</v>
      </c>
      <c r="H16" s="59">
        <v>2</v>
      </c>
      <c r="I16" s="195">
        <f t="shared" si="1"/>
        <v>66.7</v>
      </c>
      <c r="J16" s="75"/>
      <c r="K16" s="59"/>
      <c r="L16" s="195">
        <f t="shared" si="2"/>
      </c>
      <c r="M16" s="75">
        <v>3</v>
      </c>
      <c r="N16" s="59">
        <v>1</v>
      </c>
      <c r="O16" s="195">
        <f t="shared" si="3"/>
        <v>33.3</v>
      </c>
      <c r="P16" s="75">
        <f t="shared" si="4"/>
        <v>21</v>
      </c>
      <c r="Q16" s="59">
        <f t="shared" si="5"/>
        <v>13</v>
      </c>
      <c r="R16" s="76">
        <f t="shared" si="6"/>
        <v>61.9</v>
      </c>
      <c r="S16" s="104">
        <f t="shared" si="7"/>
        <v>25</v>
      </c>
      <c r="T16" s="66">
        <f t="shared" si="8"/>
        <v>5</v>
      </c>
      <c r="U16" s="66">
        <f t="shared" si="9"/>
        <v>1</v>
      </c>
      <c r="V16" s="59">
        <v>8</v>
      </c>
      <c r="W16" s="59">
        <v>3</v>
      </c>
      <c r="X16" s="59">
        <v>3</v>
      </c>
      <c r="Y16" s="59"/>
      <c r="Z16" s="59"/>
      <c r="AA16" s="78">
        <v>2</v>
      </c>
      <c r="AB16" s="75">
        <v>4</v>
      </c>
      <c r="AC16" s="59">
        <v>1</v>
      </c>
      <c r="AD16" s="78">
        <v>1</v>
      </c>
      <c r="AE16" s="84">
        <f t="shared" si="10"/>
        <v>10</v>
      </c>
      <c r="AF16" s="182">
        <f t="shared" si="11"/>
        <v>15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0.0110532407407407</v>
      </c>
      <c r="D17" s="75">
        <v>6</v>
      </c>
      <c r="E17" s="59">
        <v>4</v>
      </c>
      <c r="F17" s="195">
        <f t="shared" si="0"/>
        <v>66.7</v>
      </c>
      <c r="G17" s="75">
        <v>1</v>
      </c>
      <c r="H17" s="59">
        <v>1</v>
      </c>
      <c r="I17" s="195">
        <f t="shared" si="1"/>
        <v>100</v>
      </c>
      <c r="J17" s="75"/>
      <c r="K17" s="59"/>
      <c r="L17" s="195">
        <f t="shared" si="2"/>
      </c>
      <c r="M17" s="75">
        <v>3</v>
      </c>
      <c r="N17" s="59">
        <v>3</v>
      </c>
      <c r="O17" s="195">
        <f t="shared" si="3"/>
        <v>100</v>
      </c>
      <c r="P17" s="75">
        <f t="shared" si="4"/>
        <v>10</v>
      </c>
      <c r="Q17" s="59">
        <f t="shared" si="5"/>
        <v>8</v>
      </c>
      <c r="R17" s="76">
        <f t="shared" si="6"/>
        <v>80</v>
      </c>
      <c r="S17" s="104">
        <f t="shared" si="7"/>
        <v>13</v>
      </c>
      <c r="T17" s="66">
        <f t="shared" si="8"/>
        <v>6</v>
      </c>
      <c r="U17" s="66">
        <f t="shared" si="9"/>
        <v>1</v>
      </c>
      <c r="V17" s="59">
        <v>3</v>
      </c>
      <c r="W17" s="59">
        <v>2</v>
      </c>
      <c r="X17" s="59">
        <v>1</v>
      </c>
      <c r="Y17" s="59">
        <v>1</v>
      </c>
      <c r="Z17" s="59">
        <v>1</v>
      </c>
      <c r="AA17" s="78">
        <v>3</v>
      </c>
      <c r="AB17" s="75">
        <v>4</v>
      </c>
      <c r="AC17" s="59">
        <v>3</v>
      </c>
      <c r="AD17" s="78">
        <v>3</v>
      </c>
      <c r="AE17" s="84">
        <f t="shared" si="10"/>
        <v>1</v>
      </c>
      <c r="AF17" s="182">
        <f t="shared" si="11"/>
        <v>7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0.00341435185185185</v>
      </c>
      <c r="D18" s="75">
        <v>2</v>
      </c>
      <c r="E18" s="59">
        <v>0</v>
      </c>
      <c r="F18" s="195">
        <f t="shared" si="0"/>
        <v>0</v>
      </c>
      <c r="G18" s="75">
        <v>3</v>
      </c>
      <c r="H18" s="59">
        <v>2</v>
      </c>
      <c r="I18" s="195">
        <f t="shared" si="1"/>
        <v>66.7</v>
      </c>
      <c r="J18" s="75"/>
      <c r="K18" s="59"/>
      <c r="L18" s="195">
        <f t="shared" si="2"/>
      </c>
      <c r="M18" s="75">
        <v>2</v>
      </c>
      <c r="N18" s="59">
        <v>2</v>
      </c>
      <c r="O18" s="195">
        <f t="shared" si="3"/>
        <v>100</v>
      </c>
      <c r="P18" s="75">
        <f t="shared" si="4"/>
        <v>7</v>
      </c>
      <c r="Q18" s="59">
        <f t="shared" si="5"/>
        <v>4</v>
      </c>
      <c r="R18" s="76">
        <f t="shared" si="6"/>
        <v>57.1</v>
      </c>
      <c r="S18" s="104">
        <f t="shared" si="7"/>
        <v>6</v>
      </c>
      <c r="T18" s="66">
        <f t="shared" si="8"/>
        <v>1</v>
      </c>
      <c r="U18" s="66">
        <f t="shared" si="9"/>
        <v>1</v>
      </c>
      <c r="V18" s="59">
        <v>2</v>
      </c>
      <c r="W18" s="59"/>
      <c r="X18" s="59"/>
      <c r="Y18" s="59">
        <v>1</v>
      </c>
      <c r="Z18" s="59"/>
      <c r="AA18" s="78">
        <v>1</v>
      </c>
      <c r="AB18" s="75">
        <v>2</v>
      </c>
      <c r="AC18" s="59">
        <v>1</v>
      </c>
      <c r="AD18" s="78"/>
      <c r="AE18" s="84">
        <f t="shared" si="10"/>
        <v>1</v>
      </c>
      <c r="AF18" s="182">
        <f t="shared" si="11"/>
        <v>2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5">
        <f t="shared" si="0"/>
      </c>
      <c r="G20" s="75"/>
      <c r="H20" s="59"/>
      <c r="I20" s="195">
        <f t="shared" si="1"/>
      </c>
      <c r="J20" s="75"/>
      <c r="K20" s="59"/>
      <c r="L20" s="195">
        <f t="shared" si="2"/>
      </c>
      <c r="M20" s="75"/>
      <c r="N20" s="59"/>
      <c r="O20" s="195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78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0.0115740740740741</v>
      </c>
      <c r="D21" s="75">
        <v>9</v>
      </c>
      <c r="E21" s="59">
        <v>4</v>
      </c>
      <c r="F21" s="195">
        <f t="shared" si="0"/>
        <v>44.4</v>
      </c>
      <c r="G21" s="75">
        <v>1</v>
      </c>
      <c r="H21" s="59">
        <v>0</v>
      </c>
      <c r="I21" s="195">
        <f t="shared" si="1"/>
        <v>0</v>
      </c>
      <c r="J21" s="75">
        <v>1</v>
      </c>
      <c r="K21" s="59">
        <v>0</v>
      </c>
      <c r="L21" s="195">
        <f t="shared" si="2"/>
        <v>0</v>
      </c>
      <c r="M21" s="75"/>
      <c r="N21" s="59"/>
      <c r="O21" s="195">
        <f t="shared" si="3"/>
      </c>
      <c r="P21" s="75">
        <f t="shared" si="4"/>
        <v>11</v>
      </c>
      <c r="Q21" s="59">
        <f t="shared" si="5"/>
        <v>4</v>
      </c>
      <c r="R21" s="76">
        <f t="shared" si="6"/>
        <v>36.4</v>
      </c>
      <c r="S21" s="104">
        <f t="shared" si="7"/>
        <v>8</v>
      </c>
      <c r="T21" s="66">
        <f t="shared" si="8"/>
        <v>-3</v>
      </c>
      <c r="U21" s="66">
        <f t="shared" si="9"/>
        <v>1</v>
      </c>
      <c r="V21" s="59">
        <v>3</v>
      </c>
      <c r="W21" s="59"/>
      <c r="X21" s="59">
        <v>6</v>
      </c>
      <c r="Y21" s="59"/>
      <c r="Z21" s="59">
        <v>2</v>
      </c>
      <c r="AA21" s="78">
        <v>2</v>
      </c>
      <c r="AB21" s="75">
        <v>3</v>
      </c>
      <c r="AC21" s="59">
        <v>2</v>
      </c>
      <c r="AD21" s="78">
        <v>2</v>
      </c>
      <c r="AE21" s="84">
        <f t="shared" si="10"/>
        <v>6</v>
      </c>
      <c r="AF21" s="182">
        <f t="shared" si="11"/>
        <v>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0.0143518518518519</v>
      </c>
      <c r="D22" s="75"/>
      <c r="E22" s="59"/>
      <c r="F22" s="195">
        <f t="shared" si="0"/>
      </c>
      <c r="G22" s="75"/>
      <c r="H22" s="59"/>
      <c r="I22" s="195">
        <f t="shared" si="1"/>
      </c>
      <c r="J22" s="75">
        <v>5</v>
      </c>
      <c r="K22" s="59">
        <v>3</v>
      </c>
      <c r="L22" s="195">
        <f t="shared" si="2"/>
        <v>60</v>
      </c>
      <c r="M22" s="75"/>
      <c r="N22" s="59"/>
      <c r="O22" s="195">
        <f t="shared" si="3"/>
      </c>
      <c r="P22" s="75">
        <f t="shared" si="4"/>
        <v>5</v>
      </c>
      <c r="Q22" s="59">
        <f t="shared" si="5"/>
        <v>3</v>
      </c>
      <c r="R22" s="76">
        <f t="shared" si="6"/>
        <v>60</v>
      </c>
      <c r="S22" s="104">
        <f t="shared" si="7"/>
        <v>9</v>
      </c>
      <c r="T22" s="66">
        <f t="shared" si="8"/>
        <v>1</v>
      </c>
      <c r="U22" s="66">
        <f t="shared" si="9"/>
        <v>1</v>
      </c>
      <c r="V22" s="59"/>
      <c r="W22" s="59"/>
      <c r="X22" s="59">
        <v>3</v>
      </c>
      <c r="Y22" s="59"/>
      <c r="Z22" s="59"/>
      <c r="AA22" s="59"/>
      <c r="AB22" s="75">
        <v>9</v>
      </c>
      <c r="AC22" s="59"/>
      <c r="AD22" s="78">
        <v>2</v>
      </c>
      <c r="AE22" s="84">
        <f t="shared" si="10"/>
        <v>-8</v>
      </c>
      <c r="AF22" s="182">
        <f t="shared" si="11"/>
        <v>-7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55</v>
      </c>
      <c r="E24" s="57">
        <f>SUM(E7:E23)</f>
        <v>30</v>
      </c>
      <c r="F24" s="77">
        <f t="shared" si="0"/>
        <v>54.5</v>
      </c>
      <c r="G24" s="56">
        <f>SUM(G7:G23)</f>
        <v>23</v>
      </c>
      <c r="H24" s="57">
        <f>SUM(H7:H23)</f>
        <v>8</v>
      </c>
      <c r="I24" s="77">
        <f t="shared" si="1"/>
        <v>34.8</v>
      </c>
      <c r="J24" s="56">
        <f>SUM(J7:J23)</f>
        <v>20</v>
      </c>
      <c r="K24" s="57">
        <f>SUM(K7:K23)</f>
        <v>10</v>
      </c>
      <c r="L24" s="77">
        <f t="shared" si="2"/>
        <v>50</v>
      </c>
      <c r="M24" s="56">
        <f>SUM(M7:M23)</f>
        <v>8</v>
      </c>
      <c r="N24" s="57">
        <f>SUM(N7:N23)</f>
        <v>6</v>
      </c>
      <c r="O24" s="77">
        <f t="shared" si="3"/>
        <v>75</v>
      </c>
      <c r="P24" s="56">
        <f>SUM(P7:P23)</f>
        <v>106</v>
      </c>
      <c r="Q24" s="57">
        <f>SUM(Q7:Q23)</f>
        <v>54</v>
      </c>
      <c r="R24" s="77">
        <f>IF(P24=0,"",Q24/P24*100)</f>
        <v>50.9</v>
      </c>
      <c r="S24" s="240">
        <f>SUM(S7:S23)</f>
        <v>112</v>
      </c>
      <c r="T24" s="55">
        <f>SUM(T7:T23)</f>
        <v>2</v>
      </c>
      <c r="U24" s="55"/>
      <c r="V24" s="56">
        <f aca="true" t="shared" si="12" ref="V24:AF24">SUM(V7:V23)</f>
        <v>35</v>
      </c>
      <c r="W24" s="57">
        <f t="shared" si="12"/>
        <v>12</v>
      </c>
      <c r="X24" s="57">
        <f t="shared" si="12"/>
        <v>34</v>
      </c>
      <c r="Y24" s="57">
        <f t="shared" si="12"/>
        <v>5</v>
      </c>
      <c r="Z24" s="57">
        <f t="shared" si="12"/>
        <v>18</v>
      </c>
      <c r="AA24" s="58">
        <f t="shared" si="12"/>
        <v>12</v>
      </c>
      <c r="AB24" s="56">
        <f t="shared" si="12"/>
        <v>38</v>
      </c>
      <c r="AC24" s="57">
        <f t="shared" si="12"/>
        <v>20</v>
      </c>
      <c r="AD24" s="58">
        <f t="shared" si="12"/>
        <v>16</v>
      </c>
      <c r="AE24" s="55">
        <f t="shared" si="12"/>
        <v>42</v>
      </c>
      <c r="AF24" s="55">
        <f t="shared" si="12"/>
        <v>44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G24"/>
  <sheetViews>
    <sheetView zoomScale="85" zoomScaleNormal="85" zoomScalePageLayoutView="0" workbookViewId="0" topLeftCell="A1">
      <selection activeCell="S1" sqref="S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78</v>
      </c>
      <c r="N1" s="51"/>
      <c r="O1" s="175"/>
      <c r="P1" s="53"/>
      <c r="Q1" s="213"/>
      <c r="R1" s="15"/>
      <c r="S1" s="212" t="s">
        <v>79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6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77</v>
      </c>
      <c r="P2" s="19"/>
      <c r="Q2" s="50"/>
      <c r="R2" s="280">
        <v>39758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0.00376157407407407</v>
      </c>
      <c r="D8" s="75">
        <v>1</v>
      </c>
      <c r="E8" s="59">
        <v>1</v>
      </c>
      <c r="F8" s="195">
        <f t="shared" si="0"/>
        <v>100</v>
      </c>
      <c r="G8" s="75"/>
      <c r="H8" s="59"/>
      <c r="I8" s="195">
        <f t="shared" si="1"/>
      </c>
      <c r="J8" s="75">
        <v>1</v>
      </c>
      <c r="K8" s="59">
        <v>0</v>
      </c>
      <c r="L8" s="195">
        <f t="shared" si="2"/>
        <v>0</v>
      </c>
      <c r="M8" s="75"/>
      <c r="N8" s="59"/>
      <c r="O8" s="195">
        <f t="shared" si="3"/>
      </c>
      <c r="P8" s="75">
        <f t="shared" si="4"/>
        <v>2</v>
      </c>
      <c r="Q8" s="59">
        <f t="shared" si="5"/>
        <v>1</v>
      </c>
      <c r="R8" s="76">
        <f t="shared" si="6"/>
        <v>50</v>
      </c>
      <c r="S8" s="104">
        <f t="shared" si="7"/>
        <v>2</v>
      </c>
      <c r="T8" s="66">
        <f t="shared" si="8"/>
        <v>0</v>
      </c>
      <c r="U8" s="66">
        <f t="shared" si="9"/>
        <v>1</v>
      </c>
      <c r="V8" s="75">
        <v>4</v>
      </c>
      <c r="W8" s="59">
        <v>1</v>
      </c>
      <c r="X8" s="59"/>
      <c r="Y8" s="59"/>
      <c r="Z8" s="111"/>
      <c r="AA8" s="78"/>
      <c r="AB8" s="75">
        <v>3</v>
      </c>
      <c r="AC8" s="59">
        <v>1</v>
      </c>
      <c r="AD8" s="78"/>
      <c r="AE8" s="84">
        <f t="shared" si="10"/>
        <v>1</v>
      </c>
      <c r="AF8" s="182">
        <f t="shared" si="11"/>
        <v>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0.0200231481481481</v>
      </c>
      <c r="D9" s="86">
        <v>2</v>
      </c>
      <c r="E9" s="59">
        <v>1</v>
      </c>
      <c r="F9" s="195">
        <f t="shared" si="0"/>
        <v>50</v>
      </c>
      <c r="G9" s="75">
        <v>5</v>
      </c>
      <c r="H9" s="59">
        <v>3</v>
      </c>
      <c r="I9" s="195">
        <f t="shared" si="1"/>
        <v>60</v>
      </c>
      <c r="J9" s="75">
        <v>6</v>
      </c>
      <c r="K9" s="59">
        <v>2</v>
      </c>
      <c r="L9" s="195">
        <f t="shared" si="2"/>
        <v>33.3</v>
      </c>
      <c r="M9" s="75">
        <v>2</v>
      </c>
      <c r="N9" s="59">
        <v>2</v>
      </c>
      <c r="O9" s="195">
        <f t="shared" si="3"/>
        <v>100</v>
      </c>
      <c r="P9" s="75">
        <f t="shared" si="4"/>
        <v>15</v>
      </c>
      <c r="Q9" s="59">
        <f t="shared" si="5"/>
        <v>8</v>
      </c>
      <c r="R9" s="76">
        <f t="shared" si="6"/>
        <v>53.3</v>
      </c>
      <c r="S9" s="104">
        <f t="shared" si="7"/>
        <v>16</v>
      </c>
      <c r="T9" s="66">
        <f t="shared" si="8"/>
        <v>1</v>
      </c>
      <c r="U9" s="66">
        <f t="shared" si="9"/>
        <v>1</v>
      </c>
      <c r="V9" s="75">
        <v>4</v>
      </c>
      <c r="W9" s="59">
        <v>1</v>
      </c>
      <c r="X9" s="59">
        <v>2</v>
      </c>
      <c r="Y9" s="59">
        <v>1</v>
      </c>
      <c r="Z9" s="111">
        <v>7</v>
      </c>
      <c r="AA9" s="78">
        <v>2</v>
      </c>
      <c r="AB9" s="75">
        <v>6</v>
      </c>
      <c r="AC9" s="59">
        <v>1</v>
      </c>
      <c r="AD9" s="78">
        <v>2</v>
      </c>
      <c r="AE9" s="84">
        <f t="shared" si="10"/>
        <v>8</v>
      </c>
      <c r="AF9" s="182">
        <f t="shared" si="11"/>
        <v>9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59"/>
      <c r="L10" s="195">
        <f t="shared" si="2"/>
      </c>
      <c r="M10" s="75"/>
      <c r="N10" s="59"/>
      <c r="O10" s="195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0.00775462962962963</v>
      </c>
      <c r="D12" s="86"/>
      <c r="E12" s="59"/>
      <c r="F12" s="195">
        <f t="shared" si="0"/>
      </c>
      <c r="G12" s="75">
        <v>6</v>
      </c>
      <c r="H12" s="59">
        <v>4</v>
      </c>
      <c r="I12" s="195">
        <f t="shared" si="1"/>
        <v>66.7</v>
      </c>
      <c r="J12" s="75"/>
      <c r="K12" s="59"/>
      <c r="L12" s="195">
        <f t="shared" si="2"/>
      </c>
      <c r="M12" s="75"/>
      <c r="N12" s="59"/>
      <c r="O12" s="195">
        <f t="shared" si="3"/>
      </c>
      <c r="P12" s="75">
        <f t="shared" si="4"/>
        <v>6</v>
      </c>
      <c r="Q12" s="59">
        <f t="shared" si="5"/>
        <v>4</v>
      </c>
      <c r="R12" s="76">
        <f t="shared" si="6"/>
        <v>66.7</v>
      </c>
      <c r="S12" s="104">
        <f t="shared" si="7"/>
        <v>8</v>
      </c>
      <c r="T12" s="66">
        <f t="shared" si="8"/>
        <v>2</v>
      </c>
      <c r="U12" s="66">
        <f t="shared" si="9"/>
        <v>1</v>
      </c>
      <c r="V12" s="59"/>
      <c r="W12" s="59"/>
      <c r="X12" s="59">
        <v>1</v>
      </c>
      <c r="Y12" s="59"/>
      <c r="Z12" s="59">
        <v>1</v>
      </c>
      <c r="AA12" s="78"/>
      <c r="AB12" s="75">
        <v>3</v>
      </c>
      <c r="AC12" s="59">
        <v>1</v>
      </c>
      <c r="AD12" s="78"/>
      <c r="AE12" s="84">
        <f t="shared" si="10"/>
        <v>-2</v>
      </c>
      <c r="AF12" s="182">
        <f t="shared" si="11"/>
        <v>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0.0157407407407407</v>
      </c>
      <c r="D14" s="75">
        <v>1</v>
      </c>
      <c r="E14" s="59">
        <v>1</v>
      </c>
      <c r="F14" s="195">
        <f t="shared" si="0"/>
        <v>100</v>
      </c>
      <c r="G14" s="75">
        <v>4</v>
      </c>
      <c r="H14" s="59">
        <v>0</v>
      </c>
      <c r="I14" s="195">
        <f t="shared" si="1"/>
        <v>0</v>
      </c>
      <c r="J14" s="75">
        <v>11</v>
      </c>
      <c r="K14" s="59">
        <v>3</v>
      </c>
      <c r="L14" s="195">
        <f t="shared" si="2"/>
        <v>27.3</v>
      </c>
      <c r="M14" s="75">
        <v>2</v>
      </c>
      <c r="N14" s="59">
        <v>2</v>
      </c>
      <c r="O14" s="195">
        <f t="shared" si="3"/>
        <v>100</v>
      </c>
      <c r="P14" s="75">
        <f t="shared" si="4"/>
        <v>18</v>
      </c>
      <c r="Q14" s="59">
        <f t="shared" si="5"/>
        <v>6</v>
      </c>
      <c r="R14" s="76">
        <f t="shared" si="6"/>
        <v>33.3</v>
      </c>
      <c r="S14" s="104">
        <f t="shared" si="7"/>
        <v>13</v>
      </c>
      <c r="T14" s="66">
        <f t="shared" si="8"/>
        <v>-6</v>
      </c>
      <c r="U14" s="66">
        <f t="shared" si="9"/>
        <v>1</v>
      </c>
      <c r="V14" s="59">
        <v>2</v>
      </c>
      <c r="W14" s="59"/>
      <c r="X14" s="59">
        <v>4</v>
      </c>
      <c r="Y14" s="59"/>
      <c r="Z14" s="59">
        <v>5</v>
      </c>
      <c r="AA14" s="78">
        <v>3</v>
      </c>
      <c r="AB14" s="75">
        <v>3</v>
      </c>
      <c r="AC14" s="59">
        <v>1</v>
      </c>
      <c r="AD14" s="78">
        <v>1</v>
      </c>
      <c r="AE14" s="84">
        <f t="shared" si="10"/>
        <v>9</v>
      </c>
      <c r="AF14" s="182">
        <f t="shared" si="11"/>
        <v>3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0.0242476851851852</v>
      </c>
      <c r="D15" s="75">
        <v>13</v>
      </c>
      <c r="E15" s="59">
        <v>7</v>
      </c>
      <c r="F15" s="195">
        <f t="shared" si="0"/>
        <v>53.8</v>
      </c>
      <c r="G15" s="75">
        <v>2</v>
      </c>
      <c r="H15" s="59">
        <v>1</v>
      </c>
      <c r="I15" s="195">
        <f t="shared" si="1"/>
        <v>50</v>
      </c>
      <c r="J15" s="75"/>
      <c r="K15" s="59"/>
      <c r="L15" s="195">
        <f t="shared" si="2"/>
      </c>
      <c r="M15" s="75">
        <v>6</v>
      </c>
      <c r="N15" s="59">
        <v>3</v>
      </c>
      <c r="O15" s="195">
        <f t="shared" si="3"/>
        <v>50</v>
      </c>
      <c r="P15" s="75">
        <f t="shared" si="4"/>
        <v>21</v>
      </c>
      <c r="Q15" s="59">
        <f t="shared" si="5"/>
        <v>11</v>
      </c>
      <c r="R15" s="76">
        <f t="shared" si="6"/>
        <v>52.4</v>
      </c>
      <c r="S15" s="104">
        <f t="shared" si="7"/>
        <v>19</v>
      </c>
      <c r="T15" s="66">
        <f t="shared" si="8"/>
        <v>1</v>
      </c>
      <c r="U15" s="66">
        <f t="shared" si="9"/>
        <v>1</v>
      </c>
      <c r="V15" s="59">
        <v>5</v>
      </c>
      <c r="W15" s="59">
        <v>4</v>
      </c>
      <c r="X15" s="59">
        <v>2</v>
      </c>
      <c r="Y15" s="59"/>
      <c r="Z15" s="59">
        <v>2</v>
      </c>
      <c r="AA15" s="78">
        <v>4</v>
      </c>
      <c r="AB15" s="75">
        <v>5</v>
      </c>
      <c r="AC15" s="59">
        <v>1</v>
      </c>
      <c r="AD15" s="78">
        <v>2</v>
      </c>
      <c r="AE15" s="84">
        <f t="shared" si="10"/>
        <v>9</v>
      </c>
      <c r="AF15" s="182">
        <f t="shared" si="11"/>
        <v>10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0.0148726851851852</v>
      </c>
      <c r="D16" s="75">
        <v>6</v>
      </c>
      <c r="E16" s="59">
        <v>5</v>
      </c>
      <c r="F16" s="195">
        <f t="shared" si="0"/>
        <v>83.3</v>
      </c>
      <c r="G16" s="75">
        <v>1</v>
      </c>
      <c r="H16" s="59">
        <v>1</v>
      </c>
      <c r="I16" s="195">
        <f t="shared" si="1"/>
        <v>100</v>
      </c>
      <c r="J16" s="75"/>
      <c r="K16" s="59"/>
      <c r="L16" s="195">
        <f t="shared" si="2"/>
      </c>
      <c r="M16" s="75">
        <v>4</v>
      </c>
      <c r="N16" s="59">
        <v>2</v>
      </c>
      <c r="O16" s="195">
        <f t="shared" si="3"/>
        <v>50</v>
      </c>
      <c r="P16" s="75">
        <f t="shared" si="4"/>
        <v>11</v>
      </c>
      <c r="Q16" s="59">
        <f t="shared" si="5"/>
        <v>8</v>
      </c>
      <c r="R16" s="76">
        <f t="shared" si="6"/>
        <v>72.7</v>
      </c>
      <c r="S16" s="104">
        <f t="shared" si="7"/>
        <v>14</v>
      </c>
      <c r="T16" s="66">
        <f t="shared" si="8"/>
        <v>5</v>
      </c>
      <c r="U16" s="66">
        <f t="shared" si="9"/>
        <v>1</v>
      </c>
      <c r="V16" s="59">
        <v>8</v>
      </c>
      <c r="W16" s="59">
        <v>3</v>
      </c>
      <c r="X16" s="59">
        <v>4</v>
      </c>
      <c r="Y16" s="59"/>
      <c r="Z16" s="59"/>
      <c r="AA16" s="78">
        <v>3</v>
      </c>
      <c r="AB16" s="75">
        <v>4</v>
      </c>
      <c r="AC16" s="59"/>
      <c r="AD16" s="78">
        <v>4</v>
      </c>
      <c r="AE16" s="84">
        <f t="shared" si="10"/>
        <v>10</v>
      </c>
      <c r="AF16" s="182">
        <f t="shared" si="11"/>
        <v>15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0.0126736111111111</v>
      </c>
      <c r="D17" s="75">
        <v>3</v>
      </c>
      <c r="E17" s="59">
        <v>1</v>
      </c>
      <c r="F17" s="195">
        <f t="shared" si="0"/>
        <v>33.3</v>
      </c>
      <c r="G17" s="75">
        <v>4</v>
      </c>
      <c r="H17" s="59">
        <v>2</v>
      </c>
      <c r="I17" s="195">
        <f t="shared" si="1"/>
        <v>50</v>
      </c>
      <c r="J17" s="75"/>
      <c r="K17" s="59"/>
      <c r="L17" s="195">
        <f t="shared" si="2"/>
      </c>
      <c r="M17" s="75">
        <v>2</v>
      </c>
      <c r="N17" s="59">
        <v>1</v>
      </c>
      <c r="O17" s="195">
        <f t="shared" si="3"/>
        <v>50</v>
      </c>
      <c r="P17" s="75">
        <f t="shared" si="4"/>
        <v>9</v>
      </c>
      <c r="Q17" s="59">
        <f t="shared" si="5"/>
        <v>4</v>
      </c>
      <c r="R17" s="76">
        <f t="shared" si="6"/>
        <v>44.4</v>
      </c>
      <c r="S17" s="104">
        <f t="shared" si="7"/>
        <v>7</v>
      </c>
      <c r="T17" s="66">
        <f t="shared" si="8"/>
        <v>-1</v>
      </c>
      <c r="U17" s="66">
        <f t="shared" si="9"/>
        <v>1</v>
      </c>
      <c r="V17" s="59">
        <v>4</v>
      </c>
      <c r="W17" s="59">
        <v>1</v>
      </c>
      <c r="X17" s="59">
        <v>2</v>
      </c>
      <c r="Y17" s="59"/>
      <c r="Z17" s="59">
        <v>1</v>
      </c>
      <c r="AA17" s="78">
        <v>2</v>
      </c>
      <c r="AB17" s="75">
        <v>6</v>
      </c>
      <c r="AC17" s="59">
        <v>2</v>
      </c>
      <c r="AD17" s="78">
        <v>3</v>
      </c>
      <c r="AE17" s="84">
        <f t="shared" si="10"/>
        <v>-1</v>
      </c>
      <c r="AF17" s="182">
        <f t="shared" si="11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59"/>
      <c r="L18" s="195">
        <f t="shared" si="2"/>
      </c>
      <c r="M18" s="75"/>
      <c r="N18" s="59"/>
      <c r="O18" s="195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0.0164351851851852</v>
      </c>
      <c r="D20" s="75">
        <v>5</v>
      </c>
      <c r="E20" s="59">
        <v>5</v>
      </c>
      <c r="F20" s="195">
        <f t="shared" si="0"/>
        <v>100</v>
      </c>
      <c r="G20" s="75">
        <v>1</v>
      </c>
      <c r="H20" s="59">
        <v>1</v>
      </c>
      <c r="I20" s="195">
        <f t="shared" si="1"/>
        <v>100</v>
      </c>
      <c r="J20" s="75">
        <v>3</v>
      </c>
      <c r="K20" s="59">
        <v>2</v>
      </c>
      <c r="L20" s="195">
        <f t="shared" si="2"/>
        <v>66.7</v>
      </c>
      <c r="M20" s="75"/>
      <c r="N20" s="59"/>
      <c r="O20" s="195">
        <f t="shared" si="3"/>
      </c>
      <c r="P20" s="75">
        <f t="shared" si="4"/>
        <v>9</v>
      </c>
      <c r="Q20" s="59">
        <f t="shared" si="5"/>
        <v>8</v>
      </c>
      <c r="R20" s="76">
        <f t="shared" si="6"/>
        <v>88.9</v>
      </c>
      <c r="S20" s="104">
        <f t="shared" si="7"/>
        <v>18</v>
      </c>
      <c r="T20" s="66">
        <f t="shared" si="8"/>
        <v>7</v>
      </c>
      <c r="U20" s="66">
        <f t="shared" si="9"/>
        <v>1</v>
      </c>
      <c r="V20" s="59">
        <v>2</v>
      </c>
      <c r="W20" s="59">
        <v>1</v>
      </c>
      <c r="X20" s="59">
        <v>1</v>
      </c>
      <c r="Y20" s="59"/>
      <c r="Z20" s="59">
        <v>2</v>
      </c>
      <c r="AA20" s="78">
        <v>2</v>
      </c>
      <c r="AB20" s="75">
        <v>4</v>
      </c>
      <c r="AC20" s="59">
        <v>2</v>
      </c>
      <c r="AD20" s="78"/>
      <c r="AE20" s="84">
        <f t="shared" si="10"/>
        <v>2</v>
      </c>
      <c r="AF20" s="182">
        <f t="shared" si="11"/>
        <v>9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0.012037037037037</v>
      </c>
      <c r="D21" s="75">
        <v>2</v>
      </c>
      <c r="E21" s="59">
        <v>0</v>
      </c>
      <c r="F21" s="195">
        <f t="shared" si="0"/>
        <v>0</v>
      </c>
      <c r="G21" s="75">
        <v>1</v>
      </c>
      <c r="H21" s="59">
        <v>0</v>
      </c>
      <c r="I21" s="195">
        <f t="shared" si="1"/>
        <v>0</v>
      </c>
      <c r="J21" s="75">
        <v>1</v>
      </c>
      <c r="K21" s="59">
        <v>0</v>
      </c>
      <c r="L21" s="195">
        <f t="shared" si="2"/>
        <v>0</v>
      </c>
      <c r="M21" s="75"/>
      <c r="N21" s="59"/>
      <c r="O21" s="195">
        <f t="shared" si="3"/>
      </c>
      <c r="P21" s="75">
        <f t="shared" si="4"/>
        <v>4</v>
      </c>
      <c r="Q21" s="59">
        <f t="shared" si="5"/>
        <v>0</v>
      </c>
      <c r="R21" s="76">
        <f t="shared" si="6"/>
        <v>0</v>
      </c>
      <c r="S21" s="104">
        <f t="shared" si="7"/>
        <v>0</v>
      </c>
      <c r="T21" s="66">
        <f t="shared" si="8"/>
        <v>-4</v>
      </c>
      <c r="U21" s="66">
        <f t="shared" si="9"/>
        <v>1</v>
      </c>
      <c r="V21" s="59"/>
      <c r="W21" s="59">
        <v>1</v>
      </c>
      <c r="X21" s="59">
        <v>2</v>
      </c>
      <c r="Y21" s="59"/>
      <c r="Z21" s="59">
        <v>3</v>
      </c>
      <c r="AA21" s="78"/>
      <c r="AB21" s="75"/>
      <c r="AC21" s="59">
        <v>2</v>
      </c>
      <c r="AD21" s="78"/>
      <c r="AE21" s="84">
        <f t="shared" si="10"/>
        <v>4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0.0113425925925926</v>
      </c>
      <c r="D22" s="75"/>
      <c r="E22" s="59"/>
      <c r="F22" s="195">
        <f t="shared" si="0"/>
      </c>
      <c r="G22" s="75"/>
      <c r="H22" s="59"/>
      <c r="I22" s="195">
        <f t="shared" si="1"/>
      </c>
      <c r="J22" s="75"/>
      <c r="K22" s="59"/>
      <c r="L22" s="195">
        <f t="shared" si="2"/>
      </c>
      <c r="M22" s="75"/>
      <c r="N22" s="59"/>
      <c r="O22" s="195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>
        <v>3</v>
      </c>
      <c r="W22" s="59"/>
      <c r="X22" s="59"/>
      <c r="Y22" s="59"/>
      <c r="Z22" s="59"/>
      <c r="AA22" s="59"/>
      <c r="AB22" s="75">
        <v>5</v>
      </c>
      <c r="AC22" s="59">
        <v>1</v>
      </c>
      <c r="AD22" s="78">
        <v>1</v>
      </c>
      <c r="AE22" s="84">
        <f t="shared" si="10"/>
        <v>-4</v>
      </c>
      <c r="AF22" s="182">
        <f t="shared" si="11"/>
        <v>-4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33</v>
      </c>
      <c r="E24" s="57">
        <f>SUM(E7:E23)</f>
        <v>21</v>
      </c>
      <c r="F24" s="77">
        <f t="shared" si="0"/>
        <v>63.6</v>
      </c>
      <c r="G24" s="56">
        <f>SUM(G7:G23)</f>
        <v>24</v>
      </c>
      <c r="H24" s="57">
        <f>SUM(H7:H23)</f>
        <v>12</v>
      </c>
      <c r="I24" s="77">
        <f t="shared" si="1"/>
        <v>50</v>
      </c>
      <c r="J24" s="56">
        <f>SUM(J7:J23)</f>
        <v>22</v>
      </c>
      <c r="K24" s="57">
        <f>SUM(K7:K23)</f>
        <v>7</v>
      </c>
      <c r="L24" s="77">
        <f t="shared" si="2"/>
        <v>31.8</v>
      </c>
      <c r="M24" s="56">
        <f>SUM(M7:M23)</f>
        <v>16</v>
      </c>
      <c r="N24" s="57">
        <f>SUM(N7:N23)</f>
        <v>10</v>
      </c>
      <c r="O24" s="77">
        <f t="shared" si="3"/>
        <v>62.5</v>
      </c>
      <c r="P24" s="56">
        <f>SUM(P7:P23)</f>
        <v>95</v>
      </c>
      <c r="Q24" s="57">
        <f>SUM(Q7:Q23)</f>
        <v>50</v>
      </c>
      <c r="R24" s="77">
        <f>IF(P24=0,"",Q24/P24*100)</f>
        <v>52.6</v>
      </c>
      <c r="S24" s="240">
        <f>SUM(S7:S23)</f>
        <v>97</v>
      </c>
      <c r="T24" s="55">
        <f>SUM(T7:T23)</f>
        <v>5</v>
      </c>
      <c r="U24" s="55"/>
      <c r="V24" s="56">
        <f aca="true" t="shared" si="12" ref="V24:AF24">SUM(V7:V23)</f>
        <v>32</v>
      </c>
      <c r="W24" s="57">
        <f t="shared" si="12"/>
        <v>12</v>
      </c>
      <c r="X24" s="57">
        <f t="shared" si="12"/>
        <v>18</v>
      </c>
      <c r="Y24" s="57">
        <f t="shared" si="12"/>
        <v>1</v>
      </c>
      <c r="Z24" s="57">
        <f t="shared" si="12"/>
        <v>21</v>
      </c>
      <c r="AA24" s="58">
        <f t="shared" si="12"/>
        <v>16</v>
      </c>
      <c r="AB24" s="56">
        <f t="shared" si="12"/>
        <v>39</v>
      </c>
      <c r="AC24" s="57">
        <f t="shared" si="12"/>
        <v>12</v>
      </c>
      <c r="AD24" s="58">
        <f t="shared" si="12"/>
        <v>13</v>
      </c>
      <c r="AE24" s="55">
        <f t="shared" si="12"/>
        <v>36</v>
      </c>
      <c r="AF24" s="55">
        <f t="shared" si="12"/>
        <v>41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BG24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80</v>
      </c>
      <c r="N1" s="51"/>
      <c r="O1" s="175"/>
      <c r="P1" s="53"/>
      <c r="Q1" s="213"/>
      <c r="R1" s="15"/>
      <c r="S1" s="212" t="s">
        <v>81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7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62</v>
      </c>
      <c r="P2" s="19"/>
      <c r="Q2" s="50"/>
      <c r="R2" s="280">
        <v>39765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0.00462962962962963</v>
      </c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59"/>
      <c r="L8" s="195">
        <f t="shared" si="2"/>
      </c>
      <c r="M8" s="75"/>
      <c r="N8" s="59"/>
      <c r="O8" s="195">
        <f t="shared" si="3"/>
      </c>
      <c r="P8" s="75">
        <f t="shared" si="4"/>
        <v>0</v>
      </c>
      <c r="Q8" s="59">
        <f t="shared" si="5"/>
        <v>0</v>
      </c>
      <c r="R8" s="76">
        <f t="shared" si="6"/>
      </c>
      <c r="S8" s="104">
        <f t="shared" si="7"/>
        <v>0</v>
      </c>
      <c r="T8" s="66">
        <f t="shared" si="8"/>
        <v>0</v>
      </c>
      <c r="U8" s="66">
        <f t="shared" si="9"/>
        <v>1</v>
      </c>
      <c r="V8" s="75"/>
      <c r="W8" s="59">
        <v>1</v>
      </c>
      <c r="X8" s="59">
        <v>1</v>
      </c>
      <c r="Y8" s="59"/>
      <c r="Z8" s="111"/>
      <c r="AA8" s="78"/>
      <c r="AB8" s="75">
        <v>1</v>
      </c>
      <c r="AC8" s="59"/>
      <c r="AD8" s="78"/>
      <c r="AE8" s="84">
        <f t="shared" si="10"/>
        <v>1</v>
      </c>
      <c r="AF8" s="182">
        <f t="shared" si="11"/>
        <v>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0.0144675925925926</v>
      </c>
      <c r="D9" s="86">
        <v>3</v>
      </c>
      <c r="E9" s="59">
        <v>1</v>
      </c>
      <c r="F9" s="195">
        <f t="shared" si="0"/>
        <v>33.3</v>
      </c>
      <c r="G9" s="75">
        <v>3</v>
      </c>
      <c r="H9" s="59">
        <v>1</v>
      </c>
      <c r="I9" s="195">
        <f t="shared" si="1"/>
        <v>33.3</v>
      </c>
      <c r="J9" s="75">
        <v>2</v>
      </c>
      <c r="K9" s="59">
        <v>1</v>
      </c>
      <c r="L9" s="195">
        <f t="shared" si="2"/>
        <v>50</v>
      </c>
      <c r="M9" s="75">
        <v>3</v>
      </c>
      <c r="N9" s="59">
        <v>2</v>
      </c>
      <c r="O9" s="195">
        <f t="shared" si="3"/>
        <v>66.7</v>
      </c>
      <c r="P9" s="75">
        <f t="shared" si="4"/>
        <v>11</v>
      </c>
      <c r="Q9" s="59">
        <f t="shared" si="5"/>
        <v>5</v>
      </c>
      <c r="R9" s="76">
        <f t="shared" si="6"/>
        <v>45.5</v>
      </c>
      <c r="S9" s="104">
        <f t="shared" si="7"/>
        <v>9</v>
      </c>
      <c r="T9" s="66">
        <f t="shared" si="8"/>
        <v>-1</v>
      </c>
      <c r="U9" s="66">
        <f t="shared" si="9"/>
        <v>1</v>
      </c>
      <c r="V9" s="75">
        <v>2</v>
      </c>
      <c r="W9" s="59"/>
      <c r="X9" s="59">
        <v>2</v>
      </c>
      <c r="Y9" s="59"/>
      <c r="Z9" s="111">
        <v>1</v>
      </c>
      <c r="AA9" s="78">
        <v>2</v>
      </c>
      <c r="AB9" s="75">
        <v>4</v>
      </c>
      <c r="AC9" s="59">
        <v>5</v>
      </c>
      <c r="AD9" s="78">
        <v>1</v>
      </c>
      <c r="AE9" s="84">
        <f t="shared" si="10"/>
        <v>-3</v>
      </c>
      <c r="AF9" s="182">
        <f t="shared" si="11"/>
        <v>-4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</v>
      </c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59"/>
      <c r="L10" s="195">
        <f t="shared" si="2"/>
      </c>
      <c r="M10" s="75"/>
      <c r="N10" s="59"/>
      <c r="O10" s="195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0.0201388888888889</v>
      </c>
      <c r="D12" s="86">
        <v>2</v>
      </c>
      <c r="E12" s="59">
        <v>0</v>
      </c>
      <c r="F12" s="195">
        <f t="shared" si="0"/>
        <v>0</v>
      </c>
      <c r="G12" s="75">
        <v>9</v>
      </c>
      <c r="H12" s="59">
        <v>8</v>
      </c>
      <c r="I12" s="195">
        <f t="shared" si="1"/>
        <v>88.9</v>
      </c>
      <c r="J12" s="75"/>
      <c r="K12" s="59"/>
      <c r="L12" s="195">
        <f t="shared" si="2"/>
      </c>
      <c r="M12" s="75">
        <v>2</v>
      </c>
      <c r="N12" s="59">
        <v>2</v>
      </c>
      <c r="O12" s="195">
        <f t="shared" si="3"/>
        <v>100</v>
      </c>
      <c r="P12" s="75">
        <f t="shared" si="4"/>
        <v>13</v>
      </c>
      <c r="Q12" s="59">
        <f t="shared" si="5"/>
        <v>10</v>
      </c>
      <c r="R12" s="76">
        <f t="shared" si="6"/>
        <v>76.9</v>
      </c>
      <c r="S12" s="104">
        <f t="shared" si="7"/>
        <v>18</v>
      </c>
      <c r="T12" s="66">
        <f t="shared" si="8"/>
        <v>7</v>
      </c>
      <c r="U12" s="66">
        <f t="shared" si="9"/>
        <v>1</v>
      </c>
      <c r="V12" s="59">
        <v>3</v>
      </c>
      <c r="W12" s="59"/>
      <c r="X12" s="59">
        <v>3</v>
      </c>
      <c r="Y12" s="59"/>
      <c r="Z12" s="59">
        <v>3</v>
      </c>
      <c r="AA12" s="78">
        <v>3</v>
      </c>
      <c r="AB12" s="75">
        <v>1</v>
      </c>
      <c r="AC12" s="59">
        <v>2</v>
      </c>
      <c r="AD12" s="78">
        <v>1</v>
      </c>
      <c r="AE12" s="84">
        <f t="shared" si="10"/>
        <v>8</v>
      </c>
      <c r="AF12" s="182">
        <f t="shared" si="11"/>
        <v>15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hidden="1" thickBot="1">
      <c r="A14" s="104">
        <v>10</v>
      </c>
      <c r="B14" s="190" t="s">
        <v>51</v>
      </c>
      <c r="C14" s="181"/>
      <c r="D14" s="75"/>
      <c r="E14" s="59"/>
      <c r="F14" s="195">
        <f t="shared" si="0"/>
      </c>
      <c r="G14" s="75"/>
      <c r="H14" s="59"/>
      <c r="I14" s="195">
        <f t="shared" si="1"/>
      </c>
      <c r="J14" s="75"/>
      <c r="K14" s="59"/>
      <c r="L14" s="195">
        <f t="shared" si="2"/>
      </c>
      <c r="M14" s="75"/>
      <c r="N14" s="59"/>
      <c r="O14" s="195">
        <f t="shared" si="3"/>
      </c>
      <c r="P14" s="75">
        <f t="shared" si="4"/>
      </c>
      <c r="Q14" s="59">
        <f t="shared" si="5"/>
      </c>
      <c r="R14" s="76">
        <f t="shared" si="6"/>
      </c>
      <c r="S14" s="104">
        <f t="shared" si="7"/>
      </c>
      <c r="T14" s="66">
        <f t="shared" si="8"/>
      </c>
      <c r="U14" s="66">
        <f t="shared" si="9"/>
      </c>
      <c r="V14" s="59"/>
      <c r="W14" s="59"/>
      <c r="X14" s="59"/>
      <c r="Y14" s="59"/>
      <c r="Z14" s="59"/>
      <c r="AA14" s="78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0.0209490740740741</v>
      </c>
      <c r="D15" s="75">
        <v>7</v>
      </c>
      <c r="E15" s="59">
        <v>5</v>
      </c>
      <c r="F15" s="195">
        <f t="shared" si="0"/>
        <v>71.4</v>
      </c>
      <c r="G15" s="75">
        <v>1</v>
      </c>
      <c r="H15" s="59">
        <v>0</v>
      </c>
      <c r="I15" s="195">
        <f t="shared" si="1"/>
        <v>0</v>
      </c>
      <c r="J15" s="75"/>
      <c r="K15" s="59"/>
      <c r="L15" s="195">
        <f t="shared" si="2"/>
      </c>
      <c r="M15" s="75">
        <v>4</v>
      </c>
      <c r="N15" s="59">
        <v>1</v>
      </c>
      <c r="O15" s="195">
        <f t="shared" si="3"/>
        <v>25</v>
      </c>
      <c r="P15" s="75">
        <f t="shared" si="4"/>
        <v>12</v>
      </c>
      <c r="Q15" s="59">
        <f t="shared" si="5"/>
        <v>6</v>
      </c>
      <c r="R15" s="76">
        <f t="shared" si="6"/>
        <v>50</v>
      </c>
      <c r="S15" s="104">
        <f t="shared" si="7"/>
        <v>11</v>
      </c>
      <c r="T15" s="66">
        <f t="shared" si="8"/>
        <v>0</v>
      </c>
      <c r="U15" s="66">
        <f t="shared" si="9"/>
        <v>1</v>
      </c>
      <c r="V15" s="59">
        <v>5</v>
      </c>
      <c r="W15" s="59">
        <v>1</v>
      </c>
      <c r="X15" s="59">
        <v>2</v>
      </c>
      <c r="Y15" s="59"/>
      <c r="Z15" s="59">
        <v>1</v>
      </c>
      <c r="AA15" s="78">
        <v>4</v>
      </c>
      <c r="AB15" s="75">
        <v>6</v>
      </c>
      <c r="AC15" s="59">
        <v>2</v>
      </c>
      <c r="AD15" s="78">
        <v>4</v>
      </c>
      <c r="AE15" s="84">
        <f t="shared" si="10"/>
        <v>1</v>
      </c>
      <c r="AF15" s="182">
        <f t="shared" si="11"/>
        <v>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0.0115162037037037</v>
      </c>
      <c r="D16" s="75">
        <v>4</v>
      </c>
      <c r="E16" s="59">
        <v>2</v>
      </c>
      <c r="F16" s="195">
        <f t="shared" si="0"/>
        <v>50</v>
      </c>
      <c r="G16" s="75">
        <v>2</v>
      </c>
      <c r="H16" s="59">
        <v>0</v>
      </c>
      <c r="I16" s="195">
        <f t="shared" si="1"/>
        <v>0</v>
      </c>
      <c r="J16" s="75"/>
      <c r="K16" s="59"/>
      <c r="L16" s="195">
        <f t="shared" si="2"/>
      </c>
      <c r="M16" s="75">
        <v>2</v>
      </c>
      <c r="N16" s="59">
        <v>1</v>
      </c>
      <c r="O16" s="195">
        <f t="shared" si="3"/>
        <v>50</v>
      </c>
      <c r="P16" s="75">
        <f t="shared" si="4"/>
        <v>8</v>
      </c>
      <c r="Q16" s="59">
        <f t="shared" si="5"/>
        <v>3</v>
      </c>
      <c r="R16" s="76">
        <f t="shared" si="6"/>
        <v>37.5</v>
      </c>
      <c r="S16" s="104">
        <f t="shared" si="7"/>
        <v>5</v>
      </c>
      <c r="T16" s="66">
        <f t="shared" si="8"/>
        <v>-2</v>
      </c>
      <c r="U16" s="66">
        <f t="shared" si="9"/>
        <v>1</v>
      </c>
      <c r="V16" s="59">
        <v>3</v>
      </c>
      <c r="W16" s="59">
        <v>3</v>
      </c>
      <c r="X16" s="59">
        <v>2</v>
      </c>
      <c r="Y16" s="59"/>
      <c r="Z16" s="59"/>
      <c r="AA16" s="78">
        <v>1</v>
      </c>
      <c r="AB16" s="75">
        <v>1</v>
      </c>
      <c r="AC16" s="59">
        <v>1</v>
      </c>
      <c r="AD16" s="78">
        <v>4</v>
      </c>
      <c r="AE16" s="84">
        <f t="shared" si="10"/>
        <v>3</v>
      </c>
      <c r="AF16" s="182">
        <f t="shared" si="11"/>
        <v>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0.0184606481481481</v>
      </c>
      <c r="D17" s="75">
        <v>7</v>
      </c>
      <c r="E17" s="59">
        <v>4</v>
      </c>
      <c r="F17" s="195">
        <f t="shared" si="0"/>
        <v>57.1</v>
      </c>
      <c r="G17" s="75">
        <v>1</v>
      </c>
      <c r="H17" s="59">
        <v>0</v>
      </c>
      <c r="I17" s="195">
        <f t="shared" si="1"/>
        <v>0</v>
      </c>
      <c r="J17" s="75"/>
      <c r="K17" s="59"/>
      <c r="L17" s="195">
        <f t="shared" si="2"/>
      </c>
      <c r="M17" s="75"/>
      <c r="N17" s="59"/>
      <c r="O17" s="195">
        <f t="shared" si="3"/>
      </c>
      <c r="P17" s="75">
        <f t="shared" si="4"/>
        <v>8</v>
      </c>
      <c r="Q17" s="59">
        <f t="shared" si="5"/>
        <v>4</v>
      </c>
      <c r="R17" s="76">
        <f t="shared" si="6"/>
        <v>50</v>
      </c>
      <c r="S17" s="104">
        <f t="shared" si="7"/>
        <v>8</v>
      </c>
      <c r="T17" s="66">
        <f t="shared" si="8"/>
        <v>0</v>
      </c>
      <c r="U17" s="66">
        <f t="shared" si="9"/>
        <v>1</v>
      </c>
      <c r="V17" s="59">
        <v>5</v>
      </c>
      <c r="W17" s="59">
        <v>3</v>
      </c>
      <c r="X17" s="59">
        <v>7</v>
      </c>
      <c r="Y17" s="59">
        <v>2</v>
      </c>
      <c r="Z17" s="59"/>
      <c r="AA17" s="78"/>
      <c r="AB17" s="75">
        <v>4</v>
      </c>
      <c r="AC17" s="59">
        <v>1</v>
      </c>
      <c r="AD17" s="78">
        <v>4</v>
      </c>
      <c r="AE17" s="84">
        <f t="shared" si="10"/>
        <v>8</v>
      </c>
      <c r="AF17" s="182">
        <f t="shared" si="11"/>
        <v>8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59"/>
      <c r="L18" s="195">
        <f t="shared" si="2"/>
      </c>
      <c r="M18" s="75"/>
      <c r="N18" s="59"/>
      <c r="O18" s="195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0.0164351851851852</v>
      </c>
      <c r="D20" s="75">
        <v>4</v>
      </c>
      <c r="E20" s="59">
        <v>2</v>
      </c>
      <c r="F20" s="195">
        <f t="shared" si="0"/>
        <v>50</v>
      </c>
      <c r="G20" s="75">
        <v>9</v>
      </c>
      <c r="H20" s="59">
        <v>3</v>
      </c>
      <c r="I20" s="195">
        <f t="shared" si="1"/>
        <v>33.3</v>
      </c>
      <c r="J20" s="75">
        <v>4</v>
      </c>
      <c r="K20" s="59">
        <v>1</v>
      </c>
      <c r="L20" s="195">
        <f t="shared" si="2"/>
        <v>25</v>
      </c>
      <c r="M20" s="75"/>
      <c r="N20" s="59"/>
      <c r="O20" s="195">
        <f t="shared" si="3"/>
      </c>
      <c r="P20" s="75">
        <f t="shared" si="4"/>
        <v>17</v>
      </c>
      <c r="Q20" s="59">
        <f t="shared" si="5"/>
        <v>6</v>
      </c>
      <c r="R20" s="76">
        <f t="shared" si="6"/>
        <v>35.3</v>
      </c>
      <c r="S20" s="104">
        <f t="shared" si="7"/>
        <v>13</v>
      </c>
      <c r="T20" s="66">
        <f t="shared" si="8"/>
        <v>-5</v>
      </c>
      <c r="U20" s="66">
        <f t="shared" si="9"/>
        <v>1</v>
      </c>
      <c r="V20" s="59"/>
      <c r="W20" s="59"/>
      <c r="X20" s="59">
        <v>3</v>
      </c>
      <c r="Y20" s="59"/>
      <c r="Z20" s="59">
        <v>2</v>
      </c>
      <c r="AA20" s="78">
        <v>3</v>
      </c>
      <c r="AB20" s="75">
        <v>3</v>
      </c>
      <c r="AC20" s="59">
        <v>2</v>
      </c>
      <c r="AD20" s="78">
        <v>1</v>
      </c>
      <c r="AE20" s="84">
        <f t="shared" si="10"/>
        <v>2</v>
      </c>
      <c r="AF20" s="182">
        <f t="shared" si="11"/>
        <v>-3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0.0152777777777778</v>
      </c>
      <c r="D21" s="75">
        <v>1</v>
      </c>
      <c r="E21" s="59">
        <v>1</v>
      </c>
      <c r="F21" s="195">
        <f t="shared" si="0"/>
        <v>100</v>
      </c>
      <c r="G21" s="75">
        <v>2</v>
      </c>
      <c r="H21" s="59">
        <v>1</v>
      </c>
      <c r="I21" s="195">
        <f t="shared" si="1"/>
        <v>50</v>
      </c>
      <c r="J21" s="75">
        <v>3</v>
      </c>
      <c r="K21" s="59">
        <v>0</v>
      </c>
      <c r="L21" s="195">
        <f t="shared" si="2"/>
        <v>0</v>
      </c>
      <c r="M21" s="75">
        <v>2</v>
      </c>
      <c r="N21" s="59">
        <v>1</v>
      </c>
      <c r="O21" s="195">
        <f t="shared" si="3"/>
        <v>50</v>
      </c>
      <c r="P21" s="75">
        <f t="shared" si="4"/>
        <v>8</v>
      </c>
      <c r="Q21" s="59">
        <f t="shared" si="5"/>
        <v>3</v>
      </c>
      <c r="R21" s="76">
        <f t="shared" si="6"/>
        <v>37.5</v>
      </c>
      <c r="S21" s="104">
        <f t="shared" si="7"/>
        <v>5</v>
      </c>
      <c r="T21" s="66">
        <f t="shared" si="8"/>
        <v>-2</v>
      </c>
      <c r="U21" s="66">
        <f t="shared" si="9"/>
        <v>1</v>
      </c>
      <c r="V21" s="59">
        <v>1</v>
      </c>
      <c r="W21" s="59"/>
      <c r="X21" s="59">
        <v>5</v>
      </c>
      <c r="Y21" s="59"/>
      <c r="Z21" s="59">
        <v>2</v>
      </c>
      <c r="AA21" s="78">
        <v>3</v>
      </c>
      <c r="AB21" s="75">
        <v>3</v>
      </c>
      <c r="AC21" s="59">
        <v>4</v>
      </c>
      <c r="AD21" s="78"/>
      <c r="AE21" s="84">
        <f t="shared" si="10"/>
        <v>4</v>
      </c>
      <c r="AF21" s="182">
        <f t="shared" si="11"/>
        <v>2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0.0170138888888889</v>
      </c>
      <c r="D22" s="75"/>
      <c r="E22" s="59"/>
      <c r="F22" s="195">
        <f t="shared" si="0"/>
      </c>
      <c r="G22" s="75"/>
      <c r="H22" s="59"/>
      <c r="I22" s="195">
        <f t="shared" si="1"/>
      </c>
      <c r="J22" s="75">
        <v>2</v>
      </c>
      <c r="K22" s="59">
        <v>0</v>
      </c>
      <c r="L22" s="195">
        <f t="shared" si="2"/>
        <v>0</v>
      </c>
      <c r="M22" s="75"/>
      <c r="N22" s="59"/>
      <c r="O22" s="195">
        <f t="shared" si="3"/>
      </c>
      <c r="P22" s="75">
        <f t="shared" si="4"/>
        <v>2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-2</v>
      </c>
      <c r="U22" s="66">
        <f t="shared" si="9"/>
        <v>1</v>
      </c>
      <c r="V22" s="59"/>
      <c r="W22" s="59"/>
      <c r="X22" s="59"/>
      <c r="Y22" s="59">
        <v>1</v>
      </c>
      <c r="Z22" s="59">
        <v>2</v>
      </c>
      <c r="AA22" s="59">
        <v>1</v>
      </c>
      <c r="AB22" s="75">
        <v>5</v>
      </c>
      <c r="AC22" s="59">
        <v>3</v>
      </c>
      <c r="AD22" s="78">
        <v>2</v>
      </c>
      <c r="AE22" s="84">
        <f t="shared" si="10"/>
        <v>-6</v>
      </c>
      <c r="AF22" s="182">
        <f t="shared" si="11"/>
        <v>-8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28</v>
      </c>
      <c r="E24" s="57">
        <f>SUM(E7:E23)</f>
        <v>15</v>
      </c>
      <c r="F24" s="77">
        <f t="shared" si="0"/>
        <v>53.6</v>
      </c>
      <c r="G24" s="56">
        <f>SUM(G7:G23)</f>
        <v>27</v>
      </c>
      <c r="H24" s="57">
        <f>SUM(H7:H23)</f>
        <v>13</v>
      </c>
      <c r="I24" s="77">
        <f t="shared" si="1"/>
        <v>48.1</v>
      </c>
      <c r="J24" s="56">
        <f>SUM(J7:J23)</f>
        <v>11</v>
      </c>
      <c r="K24" s="57">
        <f>SUM(K7:K23)</f>
        <v>2</v>
      </c>
      <c r="L24" s="77">
        <f t="shared" si="2"/>
        <v>18.2</v>
      </c>
      <c r="M24" s="56">
        <f>SUM(M7:M23)</f>
        <v>13</v>
      </c>
      <c r="N24" s="57">
        <f>SUM(N7:N23)</f>
        <v>7</v>
      </c>
      <c r="O24" s="77">
        <f t="shared" si="3"/>
        <v>53.8</v>
      </c>
      <c r="P24" s="56">
        <f>SUM(P7:P23)</f>
        <v>79</v>
      </c>
      <c r="Q24" s="57">
        <f>SUM(Q7:Q23)</f>
        <v>37</v>
      </c>
      <c r="R24" s="77">
        <f>IF(P24=0,"",Q24/P24*100)</f>
        <v>46.8</v>
      </c>
      <c r="S24" s="240">
        <f>SUM(S7:S23)</f>
        <v>69</v>
      </c>
      <c r="T24" s="55">
        <f>SUM(T7:T23)</f>
        <v>-5</v>
      </c>
      <c r="U24" s="55"/>
      <c r="V24" s="56">
        <f aca="true" t="shared" si="12" ref="V24:AF24">SUM(V7:V23)</f>
        <v>19</v>
      </c>
      <c r="W24" s="57">
        <f t="shared" si="12"/>
        <v>8</v>
      </c>
      <c r="X24" s="57">
        <f t="shared" si="12"/>
        <v>25</v>
      </c>
      <c r="Y24" s="57">
        <f t="shared" si="12"/>
        <v>3</v>
      </c>
      <c r="Z24" s="57">
        <f t="shared" si="12"/>
        <v>11</v>
      </c>
      <c r="AA24" s="58">
        <f t="shared" si="12"/>
        <v>17</v>
      </c>
      <c r="AB24" s="56">
        <f t="shared" si="12"/>
        <v>28</v>
      </c>
      <c r="AC24" s="57">
        <f t="shared" si="12"/>
        <v>20</v>
      </c>
      <c r="AD24" s="58">
        <f t="shared" si="12"/>
        <v>17</v>
      </c>
      <c r="AE24" s="55">
        <f t="shared" si="12"/>
        <v>18</v>
      </c>
      <c r="AF24" s="55">
        <f t="shared" si="12"/>
        <v>13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BG24"/>
  <sheetViews>
    <sheetView zoomScale="85" zoomScaleNormal="85" zoomScalePageLayoutView="0" workbookViewId="0" topLeftCell="A1">
      <selection activeCell="G44" sqref="G4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82</v>
      </c>
      <c r="N1" s="51"/>
      <c r="O1" s="175"/>
      <c r="P1" s="53"/>
      <c r="Q1" s="213"/>
      <c r="R1" s="15"/>
      <c r="S1" s="212" t="s">
        <v>84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8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83</v>
      </c>
      <c r="P2" s="19"/>
      <c r="Q2" s="50"/>
      <c r="R2" s="280">
        <v>39772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</v>
      </c>
      <c r="D8" s="75"/>
      <c r="E8" s="59"/>
      <c r="F8" s="195">
        <f t="shared" si="0"/>
      </c>
      <c r="G8" s="75"/>
      <c r="H8" s="59"/>
      <c r="I8" s="195">
        <f t="shared" si="1"/>
      </c>
      <c r="J8" s="75"/>
      <c r="K8" s="59"/>
      <c r="L8" s="195">
        <f t="shared" si="2"/>
      </c>
      <c r="M8" s="75"/>
      <c r="N8" s="59"/>
      <c r="O8" s="195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0.0164930555555556</v>
      </c>
      <c r="D9" s="86"/>
      <c r="E9" s="59"/>
      <c r="F9" s="195">
        <f t="shared" si="0"/>
      </c>
      <c r="G9" s="75">
        <v>1</v>
      </c>
      <c r="H9" s="59">
        <v>0</v>
      </c>
      <c r="I9" s="195">
        <f t="shared" si="1"/>
        <v>0</v>
      </c>
      <c r="J9" s="75">
        <v>1</v>
      </c>
      <c r="K9" s="59">
        <v>0</v>
      </c>
      <c r="L9" s="195">
        <f t="shared" si="2"/>
        <v>0</v>
      </c>
      <c r="M9" s="75">
        <v>4</v>
      </c>
      <c r="N9" s="59">
        <v>1</v>
      </c>
      <c r="O9" s="195">
        <f t="shared" si="3"/>
        <v>25</v>
      </c>
      <c r="P9" s="75">
        <f t="shared" si="4"/>
        <v>6</v>
      </c>
      <c r="Q9" s="59">
        <f t="shared" si="5"/>
        <v>1</v>
      </c>
      <c r="R9" s="76">
        <f t="shared" si="6"/>
        <v>16.7</v>
      </c>
      <c r="S9" s="104">
        <f t="shared" si="7"/>
        <v>1</v>
      </c>
      <c r="T9" s="66">
        <f t="shared" si="8"/>
        <v>-4</v>
      </c>
      <c r="U9" s="66">
        <f t="shared" si="9"/>
        <v>1</v>
      </c>
      <c r="V9" s="75">
        <v>2</v>
      </c>
      <c r="W9" s="59"/>
      <c r="X9" s="59">
        <v>8</v>
      </c>
      <c r="Y9" s="59"/>
      <c r="Z9" s="111">
        <v>8</v>
      </c>
      <c r="AA9" s="78">
        <v>6</v>
      </c>
      <c r="AB9" s="75">
        <v>6</v>
      </c>
      <c r="AC9" s="59">
        <v>8</v>
      </c>
      <c r="AD9" s="78">
        <v>1</v>
      </c>
      <c r="AE9" s="84">
        <f t="shared" si="10"/>
        <v>9</v>
      </c>
      <c r="AF9" s="182">
        <f t="shared" si="11"/>
        <v>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0.00648148148148148</v>
      </c>
      <c r="D10" s="75">
        <v>2</v>
      </c>
      <c r="E10" s="59">
        <v>2</v>
      </c>
      <c r="F10" s="195">
        <f t="shared" si="0"/>
        <v>100</v>
      </c>
      <c r="G10" s="75">
        <v>1</v>
      </c>
      <c r="H10" s="59">
        <v>1</v>
      </c>
      <c r="I10" s="195">
        <f t="shared" si="1"/>
        <v>100</v>
      </c>
      <c r="J10" s="75"/>
      <c r="K10" s="59"/>
      <c r="L10" s="195">
        <f t="shared" si="2"/>
      </c>
      <c r="M10" s="75">
        <v>2</v>
      </c>
      <c r="N10" s="59">
        <v>1</v>
      </c>
      <c r="O10" s="195">
        <f t="shared" si="3"/>
        <v>50</v>
      </c>
      <c r="P10" s="75">
        <f t="shared" si="4"/>
        <v>5</v>
      </c>
      <c r="Q10" s="59">
        <f t="shared" si="5"/>
        <v>4</v>
      </c>
      <c r="R10" s="76">
        <f t="shared" si="6"/>
        <v>80</v>
      </c>
      <c r="S10" s="104">
        <f t="shared" si="7"/>
        <v>7</v>
      </c>
      <c r="T10" s="66">
        <f t="shared" si="8"/>
        <v>3</v>
      </c>
      <c r="U10" s="66">
        <f t="shared" si="9"/>
        <v>1</v>
      </c>
      <c r="V10" s="59">
        <v>2</v>
      </c>
      <c r="W10" s="85"/>
      <c r="X10" s="59">
        <v>1</v>
      </c>
      <c r="Y10" s="59"/>
      <c r="Z10" s="59"/>
      <c r="AA10" s="78">
        <v>2</v>
      </c>
      <c r="AB10" s="75"/>
      <c r="AC10" s="59">
        <v>1</v>
      </c>
      <c r="AD10" s="78">
        <v>2</v>
      </c>
      <c r="AE10" s="84">
        <f t="shared" si="10"/>
        <v>2</v>
      </c>
      <c r="AF10" s="182">
        <f t="shared" si="11"/>
        <v>5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0.0200810185185185</v>
      </c>
      <c r="D12" s="86"/>
      <c r="E12" s="59"/>
      <c r="F12" s="195">
        <f t="shared" si="0"/>
      </c>
      <c r="G12" s="75">
        <v>6</v>
      </c>
      <c r="H12" s="59">
        <v>0</v>
      </c>
      <c r="I12" s="195">
        <f t="shared" si="1"/>
        <v>0</v>
      </c>
      <c r="J12" s="75"/>
      <c r="K12" s="59"/>
      <c r="L12" s="195">
        <f t="shared" si="2"/>
      </c>
      <c r="M12" s="75"/>
      <c r="N12" s="59"/>
      <c r="O12" s="195">
        <f t="shared" si="3"/>
      </c>
      <c r="P12" s="75">
        <f t="shared" si="4"/>
        <v>6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-6</v>
      </c>
      <c r="U12" s="66">
        <f t="shared" si="9"/>
        <v>1</v>
      </c>
      <c r="V12" s="59">
        <v>1</v>
      </c>
      <c r="W12" s="59"/>
      <c r="X12" s="59">
        <v>1</v>
      </c>
      <c r="Y12" s="59"/>
      <c r="Z12" s="59">
        <v>4</v>
      </c>
      <c r="AA12" s="78">
        <v>1</v>
      </c>
      <c r="AB12" s="75">
        <v>2</v>
      </c>
      <c r="AC12" s="59">
        <v>1</v>
      </c>
      <c r="AD12" s="78"/>
      <c r="AE12" s="84">
        <f t="shared" si="10"/>
        <v>4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0.0162037037037037</v>
      </c>
      <c r="D14" s="75">
        <v>2</v>
      </c>
      <c r="E14" s="59">
        <v>1</v>
      </c>
      <c r="F14" s="195">
        <f t="shared" si="0"/>
        <v>50</v>
      </c>
      <c r="G14" s="75">
        <v>2</v>
      </c>
      <c r="H14" s="59">
        <v>1</v>
      </c>
      <c r="I14" s="195">
        <f t="shared" si="1"/>
        <v>50</v>
      </c>
      <c r="J14" s="75">
        <v>5</v>
      </c>
      <c r="K14" s="59">
        <v>1</v>
      </c>
      <c r="L14" s="195">
        <f t="shared" si="2"/>
        <v>20</v>
      </c>
      <c r="M14" s="75">
        <v>2</v>
      </c>
      <c r="N14" s="59">
        <v>2</v>
      </c>
      <c r="O14" s="195">
        <f t="shared" si="3"/>
        <v>100</v>
      </c>
      <c r="P14" s="75">
        <f t="shared" si="4"/>
        <v>11</v>
      </c>
      <c r="Q14" s="59">
        <f t="shared" si="5"/>
        <v>5</v>
      </c>
      <c r="R14" s="76">
        <f t="shared" si="6"/>
        <v>45.5</v>
      </c>
      <c r="S14" s="104">
        <f t="shared" si="7"/>
        <v>9</v>
      </c>
      <c r="T14" s="66">
        <f t="shared" si="8"/>
        <v>-1</v>
      </c>
      <c r="U14" s="66">
        <f t="shared" si="9"/>
        <v>1</v>
      </c>
      <c r="V14" s="59">
        <v>1</v>
      </c>
      <c r="W14" s="59">
        <v>1</v>
      </c>
      <c r="X14" s="59">
        <v>4</v>
      </c>
      <c r="Y14" s="59"/>
      <c r="Z14" s="59">
        <v>3</v>
      </c>
      <c r="AA14" s="78">
        <v>2</v>
      </c>
      <c r="AB14" s="75">
        <v>9</v>
      </c>
      <c r="AC14" s="59">
        <v>6</v>
      </c>
      <c r="AD14" s="78">
        <v>3</v>
      </c>
      <c r="AE14" s="84">
        <f t="shared" si="10"/>
        <v>-7</v>
      </c>
      <c r="AF14" s="182">
        <f t="shared" si="11"/>
        <v>-8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0.0261574074074074</v>
      </c>
      <c r="D15" s="75">
        <v>25</v>
      </c>
      <c r="E15" s="59">
        <v>11</v>
      </c>
      <c r="F15" s="195">
        <f t="shared" si="0"/>
        <v>44</v>
      </c>
      <c r="G15" s="75"/>
      <c r="H15" s="59"/>
      <c r="I15" s="195">
        <f t="shared" si="1"/>
      </c>
      <c r="J15" s="75"/>
      <c r="K15" s="59"/>
      <c r="L15" s="195">
        <f t="shared" si="2"/>
      </c>
      <c r="M15" s="75">
        <v>2</v>
      </c>
      <c r="N15" s="59">
        <v>1</v>
      </c>
      <c r="O15" s="195">
        <f t="shared" si="3"/>
        <v>50</v>
      </c>
      <c r="P15" s="75">
        <f t="shared" si="4"/>
        <v>27</v>
      </c>
      <c r="Q15" s="59">
        <f t="shared" si="5"/>
        <v>12</v>
      </c>
      <c r="R15" s="76">
        <f t="shared" si="6"/>
        <v>44.4</v>
      </c>
      <c r="S15" s="104">
        <f t="shared" si="7"/>
        <v>23</v>
      </c>
      <c r="T15" s="66">
        <f t="shared" si="8"/>
        <v>-3</v>
      </c>
      <c r="U15" s="66">
        <f t="shared" si="9"/>
        <v>1</v>
      </c>
      <c r="V15" s="59">
        <v>5</v>
      </c>
      <c r="W15" s="59">
        <v>4</v>
      </c>
      <c r="X15" s="59">
        <v>3</v>
      </c>
      <c r="Y15" s="59"/>
      <c r="Z15" s="59">
        <v>1</v>
      </c>
      <c r="AA15" s="78">
        <v>4</v>
      </c>
      <c r="AB15" s="75">
        <v>8</v>
      </c>
      <c r="AC15" s="59">
        <v>1</v>
      </c>
      <c r="AD15" s="78">
        <v>4</v>
      </c>
      <c r="AE15" s="84">
        <f t="shared" si="10"/>
        <v>4</v>
      </c>
      <c r="AF15" s="182">
        <f t="shared" si="11"/>
        <v>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0.0212962962962963</v>
      </c>
      <c r="D16" s="75">
        <v>9</v>
      </c>
      <c r="E16" s="59">
        <v>5</v>
      </c>
      <c r="F16" s="195">
        <f t="shared" si="0"/>
        <v>55.6</v>
      </c>
      <c r="G16" s="75">
        <v>2</v>
      </c>
      <c r="H16" s="59">
        <v>1</v>
      </c>
      <c r="I16" s="195">
        <f t="shared" si="1"/>
        <v>50</v>
      </c>
      <c r="J16" s="75"/>
      <c r="K16" s="59"/>
      <c r="L16" s="195">
        <f t="shared" si="2"/>
      </c>
      <c r="M16" s="75">
        <v>6</v>
      </c>
      <c r="N16" s="59">
        <v>4</v>
      </c>
      <c r="O16" s="195">
        <f t="shared" si="3"/>
        <v>66.7</v>
      </c>
      <c r="P16" s="75">
        <f t="shared" si="4"/>
        <v>17</v>
      </c>
      <c r="Q16" s="59">
        <f t="shared" si="5"/>
        <v>10</v>
      </c>
      <c r="R16" s="76">
        <f t="shared" si="6"/>
        <v>58.8</v>
      </c>
      <c r="S16" s="104">
        <f t="shared" si="7"/>
        <v>16</v>
      </c>
      <c r="T16" s="66">
        <f t="shared" si="8"/>
        <v>3</v>
      </c>
      <c r="U16" s="66">
        <f t="shared" si="9"/>
        <v>1</v>
      </c>
      <c r="V16" s="59">
        <v>12</v>
      </c>
      <c r="W16" s="59">
        <v>1</v>
      </c>
      <c r="X16" s="59">
        <v>10</v>
      </c>
      <c r="Y16" s="59"/>
      <c r="Z16" s="59"/>
      <c r="AA16" s="78">
        <v>4</v>
      </c>
      <c r="AB16" s="75">
        <v>10</v>
      </c>
      <c r="AC16" s="59">
        <v>2</v>
      </c>
      <c r="AD16" s="78">
        <v>3</v>
      </c>
      <c r="AE16" s="84">
        <f t="shared" si="10"/>
        <v>12</v>
      </c>
      <c r="AF16" s="182">
        <f t="shared" si="11"/>
        <v>15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0.00162037037037037</v>
      </c>
      <c r="D17" s="75">
        <v>1</v>
      </c>
      <c r="E17" s="59">
        <v>1</v>
      </c>
      <c r="F17" s="195">
        <f t="shared" si="0"/>
        <v>100</v>
      </c>
      <c r="G17" s="75"/>
      <c r="H17" s="59"/>
      <c r="I17" s="195">
        <f t="shared" si="1"/>
      </c>
      <c r="J17" s="75"/>
      <c r="K17" s="59"/>
      <c r="L17" s="195">
        <f t="shared" si="2"/>
      </c>
      <c r="M17" s="75"/>
      <c r="N17" s="59"/>
      <c r="O17" s="195">
        <f t="shared" si="3"/>
      </c>
      <c r="P17" s="75">
        <f t="shared" si="4"/>
        <v>1</v>
      </c>
      <c r="Q17" s="59">
        <f t="shared" si="5"/>
        <v>1</v>
      </c>
      <c r="R17" s="76">
        <f t="shared" si="6"/>
        <v>100</v>
      </c>
      <c r="S17" s="104">
        <f t="shared" si="7"/>
        <v>2</v>
      </c>
      <c r="T17" s="66">
        <f t="shared" si="8"/>
        <v>1</v>
      </c>
      <c r="U17" s="66">
        <f t="shared" si="9"/>
        <v>1</v>
      </c>
      <c r="V17" s="59">
        <v>1</v>
      </c>
      <c r="W17" s="59"/>
      <c r="X17" s="59"/>
      <c r="Y17" s="59"/>
      <c r="Z17" s="59"/>
      <c r="AA17" s="78"/>
      <c r="AB17" s="75">
        <v>1</v>
      </c>
      <c r="AC17" s="59"/>
      <c r="AD17" s="78">
        <v>1</v>
      </c>
      <c r="AE17" s="84">
        <f t="shared" si="10"/>
        <v>-1</v>
      </c>
      <c r="AF17" s="182">
        <f t="shared" si="11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59"/>
      <c r="L18" s="195">
        <f t="shared" si="2"/>
      </c>
      <c r="M18" s="75"/>
      <c r="N18" s="59"/>
      <c r="O18" s="195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0.0153935185185185</v>
      </c>
      <c r="D20" s="75">
        <v>1</v>
      </c>
      <c r="E20" s="59">
        <v>1</v>
      </c>
      <c r="F20" s="195">
        <f t="shared" si="0"/>
        <v>100</v>
      </c>
      <c r="G20" s="75">
        <v>6</v>
      </c>
      <c r="H20" s="59">
        <v>4</v>
      </c>
      <c r="I20" s="195">
        <f t="shared" si="1"/>
        <v>66.7</v>
      </c>
      <c r="J20" s="75">
        <v>2</v>
      </c>
      <c r="K20" s="59">
        <v>0</v>
      </c>
      <c r="L20" s="195">
        <f t="shared" si="2"/>
        <v>0</v>
      </c>
      <c r="M20" s="75"/>
      <c r="N20" s="59"/>
      <c r="O20" s="195">
        <f t="shared" si="3"/>
      </c>
      <c r="P20" s="75">
        <f t="shared" si="4"/>
        <v>9</v>
      </c>
      <c r="Q20" s="59">
        <f t="shared" si="5"/>
        <v>5</v>
      </c>
      <c r="R20" s="76">
        <f t="shared" si="6"/>
        <v>55.6</v>
      </c>
      <c r="S20" s="104">
        <f t="shared" si="7"/>
        <v>10</v>
      </c>
      <c r="T20" s="66">
        <f t="shared" si="8"/>
        <v>1</v>
      </c>
      <c r="U20" s="66">
        <f t="shared" si="9"/>
        <v>1</v>
      </c>
      <c r="V20" s="59">
        <v>2</v>
      </c>
      <c r="W20" s="59"/>
      <c r="X20" s="59">
        <v>4</v>
      </c>
      <c r="Y20" s="59"/>
      <c r="Z20" s="59">
        <v>2</v>
      </c>
      <c r="AA20" s="78">
        <v>2</v>
      </c>
      <c r="AB20" s="75">
        <v>2</v>
      </c>
      <c r="AC20" s="59">
        <v>8</v>
      </c>
      <c r="AD20" s="78">
        <v>4</v>
      </c>
      <c r="AE20" s="84">
        <f t="shared" si="10"/>
        <v>-4</v>
      </c>
      <c r="AF20" s="182">
        <f t="shared" si="11"/>
        <v>-3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5">
        <f t="shared" si="0"/>
      </c>
      <c r="G21" s="75"/>
      <c r="H21" s="59"/>
      <c r="I21" s="195">
        <f t="shared" si="1"/>
      </c>
      <c r="J21" s="75"/>
      <c r="K21" s="59"/>
      <c r="L21" s="195">
        <f t="shared" si="2"/>
      </c>
      <c r="M21" s="75"/>
      <c r="N21" s="59"/>
      <c r="O21" s="195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0.015162037037037</v>
      </c>
      <c r="D22" s="75"/>
      <c r="E22" s="59"/>
      <c r="F22" s="195">
        <f t="shared" si="0"/>
      </c>
      <c r="G22" s="75">
        <v>1</v>
      </c>
      <c r="H22" s="59">
        <v>0</v>
      </c>
      <c r="I22" s="195">
        <f t="shared" si="1"/>
        <v>0</v>
      </c>
      <c r="J22" s="75">
        <v>1</v>
      </c>
      <c r="K22" s="59">
        <v>0</v>
      </c>
      <c r="L22" s="195">
        <f t="shared" si="2"/>
        <v>0</v>
      </c>
      <c r="M22" s="75"/>
      <c r="N22" s="59"/>
      <c r="O22" s="195">
        <f t="shared" si="3"/>
      </c>
      <c r="P22" s="75">
        <f t="shared" si="4"/>
        <v>2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-2</v>
      </c>
      <c r="U22" s="66">
        <f t="shared" si="9"/>
        <v>1</v>
      </c>
      <c r="V22" s="59">
        <v>3</v>
      </c>
      <c r="W22" s="59"/>
      <c r="X22" s="59">
        <v>2</v>
      </c>
      <c r="Y22" s="59"/>
      <c r="Z22" s="59">
        <v>2</v>
      </c>
      <c r="AA22" s="59"/>
      <c r="AB22" s="75">
        <v>6</v>
      </c>
      <c r="AC22" s="59">
        <v>2</v>
      </c>
      <c r="AD22" s="78">
        <v>2</v>
      </c>
      <c r="AE22" s="84">
        <f t="shared" si="10"/>
        <v>-3</v>
      </c>
      <c r="AF22" s="182">
        <f t="shared" si="11"/>
        <v>-5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40</v>
      </c>
      <c r="E24" s="57">
        <f>SUM(E7:E23)</f>
        <v>21</v>
      </c>
      <c r="F24" s="77">
        <f t="shared" si="0"/>
        <v>52.5</v>
      </c>
      <c r="G24" s="56">
        <f>SUM(G7:G23)</f>
        <v>19</v>
      </c>
      <c r="H24" s="57">
        <f>SUM(H7:H23)</f>
        <v>7</v>
      </c>
      <c r="I24" s="77">
        <f t="shared" si="1"/>
        <v>36.8</v>
      </c>
      <c r="J24" s="56">
        <f>SUM(J7:J23)</f>
        <v>9</v>
      </c>
      <c r="K24" s="57">
        <f>SUM(K7:K23)</f>
        <v>1</v>
      </c>
      <c r="L24" s="77">
        <f t="shared" si="2"/>
        <v>11.1</v>
      </c>
      <c r="M24" s="56">
        <f>SUM(M7:M23)</f>
        <v>16</v>
      </c>
      <c r="N24" s="57">
        <f>SUM(N7:N23)</f>
        <v>9</v>
      </c>
      <c r="O24" s="77">
        <f t="shared" si="3"/>
        <v>56.3</v>
      </c>
      <c r="P24" s="56">
        <f>SUM(P7:P23)</f>
        <v>84</v>
      </c>
      <c r="Q24" s="57">
        <f>SUM(Q7:Q23)</f>
        <v>38</v>
      </c>
      <c r="R24" s="77">
        <f>IF(P24=0,"",Q24/P24*100)</f>
        <v>45.2</v>
      </c>
      <c r="S24" s="240">
        <f>SUM(S7:S23)</f>
        <v>68</v>
      </c>
      <c r="T24" s="55">
        <f>SUM(T7:T23)</f>
        <v>-8</v>
      </c>
      <c r="U24" s="55"/>
      <c r="V24" s="56">
        <f aca="true" t="shared" si="12" ref="V24:AF24">SUM(V7:V23)</f>
        <v>29</v>
      </c>
      <c r="W24" s="57">
        <f t="shared" si="12"/>
        <v>6</v>
      </c>
      <c r="X24" s="57">
        <f t="shared" si="12"/>
        <v>33</v>
      </c>
      <c r="Y24" s="57">
        <f t="shared" si="12"/>
        <v>0</v>
      </c>
      <c r="Z24" s="57">
        <f t="shared" si="12"/>
        <v>20</v>
      </c>
      <c r="AA24" s="58">
        <f t="shared" si="12"/>
        <v>21</v>
      </c>
      <c r="AB24" s="56">
        <f t="shared" si="12"/>
        <v>44</v>
      </c>
      <c r="AC24" s="57">
        <f t="shared" si="12"/>
        <v>29</v>
      </c>
      <c r="AD24" s="58">
        <f t="shared" si="12"/>
        <v>20</v>
      </c>
      <c r="AE24" s="55">
        <f t="shared" si="12"/>
        <v>16</v>
      </c>
      <c r="AF24" s="55">
        <f t="shared" si="12"/>
        <v>8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BG24"/>
  <sheetViews>
    <sheetView zoomScale="85" zoomScaleNormal="85" zoomScalePageLayoutView="0" workbookViewId="0" topLeftCell="A1">
      <selection activeCell="M22" sqref="M2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7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2" t="s">
        <v>86</v>
      </c>
      <c r="N1" s="51"/>
      <c r="O1" s="175"/>
      <c r="P1" s="53"/>
      <c r="Q1" s="213"/>
      <c r="R1" s="15"/>
      <c r="S1" s="212" t="s">
        <v>87</v>
      </c>
      <c r="T1" s="15"/>
      <c r="U1" s="15"/>
      <c r="V1" s="237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8" t="s">
        <v>63</v>
      </c>
      <c r="C2" s="44"/>
      <c r="D2" s="209"/>
      <c r="E2" s="210" t="s">
        <v>27</v>
      </c>
      <c r="F2" s="211">
        <v>9</v>
      </c>
      <c r="G2" s="70"/>
      <c r="H2" s="88"/>
      <c r="I2" s="92"/>
      <c r="J2" s="89"/>
      <c r="K2" s="90"/>
      <c r="L2" s="20"/>
      <c r="M2" s="83" t="s">
        <v>64</v>
      </c>
      <c r="N2" s="20"/>
      <c r="O2" s="20" t="s">
        <v>85</v>
      </c>
      <c r="P2" s="19"/>
      <c r="Q2" s="50"/>
      <c r="R2" s="280">
        <v>39786</v>
      </c>
      <c r="S2" s="28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5">
        <f aca="true" t="shared" si="0" ref="F7:F24">IF(D7=0,"",E7/D7*100)</f>
      </c>
      <c r="G7" s="75"/>
      <c r="H7" s="59"/>
      <c r="I7" s="195">
        <f aca="true" t="shared" si="1" ref="I7:I24">IF(G7=0,"",H7/G7*100)</f>
      </c>
      <c r="J7" s="75"/>
      <c r="K7" s="59"/>
      <c r="L7" s="195">
        <f aca="true" t="shared" si="2" ref="L7:L24">IF(J7=0,"",K7/J7*100)</f>
      </c>
      <c r="M7" s="75"/>
      <c r="N7" s="59"/>
      <c r="O7" s="195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0.0127893518518519</v>
      </c>
      <c r="D8" s="75"/>
      <c r="E8" s="59"/>
      <c r="F8" s="195">
        <f t="shared" si="0"/>
      </c>
      <c r="G8" s="75">
        <v>2</v>
      </c>
      <c r="H8" s="59">
        <v>1</v>
      </c>
      <c r="I8" s="195">
        <f t="shared" si="1"/>
        <v>50</v>
      </c>
      <c r="J8" s="75"/>
      <c r="K8" s="59"/>
      <c r="L8" s="195">
        <f t="shared" si="2"/>
      </c>
      <c r="M8" s="75">
        <v>4</v>
      </c>
      <c r="N8" s="59">
        <v>2</v>
      </c>
      <c r="O8" s="195">
        <f t="shared" si="3"/>
        <v>50</v>
      </c>
      <c r="P8" s="75">
        <f t="shared" si="4"/>
        <v>6</v>
      </c>
      <c r="Q8" s="59">
        <f t="shared" si="5"/>
        <v>3</v>
      </c>
      <c r="R8" s="76">
        <f t="shared" si="6"/>
        <v>50</v>
      </c>
      <c r="S8" s="104">
        <f t="shared" si="7"/>
        <v>4</v>
      </c>
      <c r="T8" s="66">
        <f t="shared" si="8"/>
        <v>0</v>
      </c>
      <c r="U8" s="66">
        <f t="shared" si="9"/>
        <v>1</v>
      </c>
      <c r="V8" s="75">
        <v>5</v>
      </c>
      <c r="W8" s="59">
        <v>2</v>
      </c>
      <c r="X8" s="59">
        <v>1</v>
      </c>
      <c r="Y8" s="59">
        <v>1</v>
      </c>
      <c r="Z8" s="111">
        <v>1</v>
      </c>
      <c r="AA8" s="78">
        <v>2</v>
      </c>
      <c r="AB8" s="75">
        <v>8</v>
      </c>
      <c r="AC8" s="59"/>
      <c r="AD8" s="78">
        <v>3</v>
      </c>
      <c r="AE8" s="84">
        <f t="shared" si="10"/>
        <v>1</v>
      </c>
      <c r="AF8" s="182">
        <f t="shared" si="11"/>
        <v>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hidden="1" thickBot="1">
      <c r="A9" s="104">
        <v>5</v>
      </c>
      <c r="B9" s="173" t="s">
        <v>34</v>
      </c>
      <c r="C9" s="181"/>
      <c r="D9" s="86"/>
      <c r="E9" s="59"/>
      <c r="F9" s="195">
        <f t="shared" si="0"/>
      </c>
      <c r="G9" s="75"/>
      <c r="H9" s="59"/>
      <c r="I9" s="195">
        <f t="shared" si="1"/>
      </c>
      <c r="J9" s="75"/>
      <c r="K9" s="59"/>
      <c r="L9" s="195">
        <f t="shared" si="2"/>
      </c>
      <c r="M9" s="75"/>
      <c r="N9" s="59"/>
      <c r="O9" s="195">
        <f t="shared" si="3"/>
      </c>
      <c r="P9" s="75">
        <f t="shared" si="4"/>
      </c>
      <c r="Q9" s="59">
        <f t="shared" si="5"/>
      </c>
      <c r="R9" s="76">
        <f t="shared" si="6"/>
      </c>
      <c r="S9" s="104">
        <f t="shared" si="7"/>
      </c>
      <c r="T9" s="66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5">
        <f t="shared" si="0"/>
      </c>
      <c r="G10" s="75"/>
      <c r="H10" s="59"/>
      <c r="I10" s="195">
        <f t="shared" si="1"/>
      </c>
      <c r="J10" s="75"/>
      <c r="K10" s="59"/>
      <c r="L10" s="195">
        <f t="shared" si="2"/>
      </c>
      <c r="M10" s="75"/>
      <c r="N10" s="59"/>
      <c r="O10" s="195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5">
        <f t="shared" si="0"/>
      </c>
      <c r="G11" s="75"/>
      <c r="H11" s="59"/>
      <c r="I11" s="195">
        <f t="shared" si="1"/>
      </c>
      <c r="J11" s="75"/>
      <c r="K11" s="59"/>
      <c r="L11" s="195">
        <f t="shared" si="2"/>
      </c>
      <c r="M11" s="75"/>
      <c r="N11" s="59"/>
      <c r="O11" s="195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0.0217592592592593</v>
      </c>
      <c r="D12" s="86">
        <v>1</v>
      </c>
      <c r="E12" s="59">
        <v>1</v>
      </c>
      <c r="F12" s="195">
        <f t="shared" si="0"/>
        <v>100</v>
      </c>
      <c r="G12" s="75">
        <v>9</v>
      </c>
      <c r="H12" s="59">
        <v>5</v>
      </c>
      <c r="I12" s="195">
        <f t="shared" si="1"/>
        <v>55.6</v>
      </c>
      <c r="J12" s="75"/>
      <c r="K12" s="59"/>
      <c r="L12" s="195">
        <f t="shared" si="2"/>
      </c>
      <c r="M12" s="75">
        <v>4</v>
      </c>
      <c r="N12" s="59">
        <v>3</v>
      </c>
      <c r="O12" s="195">
        <f t="shared" si="3"/>
        <v>75</v>
      </c>
      <c r="P12" s="75">
        <f t="shared" si="4"/>
        <v>14</v>
      </c>
      <c r="Q12" s="59">
        <f t="shared" si="5"/>
        <v>9</v>
      </c>
      <c r="R12" s="76">
        <f t="shared" si="6"/>
        <v>64.3</v>
      </c>
      <c r="S12" s="104">
        <f t="shared" si="7"/>
        <v>15</v>
      </c>
      <c r="T12" s="66">
        <f t="shared" si="8"/>
        <v>4</v>
      </c>
      <c r="U12" s="66">
        <f t="shared" si="9"/>
        <v>1</v>
      </c>
      <c r="V12" s="59">
        <v>2</v>
      </c>
      <c r="W12" s="59"/>
      <c r="X12" s="59">
        <v>5</v>
      </c>
      <c r="Y12" s="59"/>
      <c r="Z12" s="59">
        <v>3</v>
      </c>
      <c r="AA12" s="78">
        <v>4</v>
      </c>
      <c r="AB12" s="75">
        <v>2</v>
      </c>
      <c r="AC12" s="59">
        <v>1</v>
      </c>
      <c r="AD12" s="78">
        <v>3</v>
      </c>
      <c r="AE12" s="84">
        <f t="shared" si="10"/>
        <v>8</v>
      </c>
      <c r="AF12" s="182">
        <f t="shared" si="11"/>
        <v>12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5">
        <f t="shared" si="0"/>
      </c>
      <c r="G13" s="75"/>
      <c r="H13" s="59"/>
      <c r="I13" s="195">
        <f t="shared" si="1"/>
      </c>
      <c r="J13" s="75"/>
      <c r="K13" s="59"/>
      <c r="L13" s="195">
        <f t="shared" si="2"/>
      </c>
      <c r="M13" s="75"/>
      <c r="N13" s="59"/>
      <c r="O13" s="195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0.0170138888888889</v>
      </c>
      <c r="D14" s="75">
        <v>5</v>
      </c>
      <c r="E14" s="59">
        <v>3</v>
      </c>
      <c r="F14" s="195">
        <f t="shared" si="0"/>
        <v>60</v>
      </c>
      <c r="G14" s="75">
        <v>1</v>
      </c>
      <c r="H14" s="59">
        <v>0</v>
      </c>
      <c r="I14" s="195">
        <f t="shared" si="1"/>
        <v>0</v>
      </c>
      <c r="J14" s="75">
        <v>8</v>
      </c>
      <c r="K14" s="59">
        <v>1</v>
      </c>
      <c r="L14" s="195">
        <f t="shared" si="2"/>
        <v>12.5</v>
      </c>
      <c r="M14" s="75">
        <v>4</v>
      </c>
      <c r="N14" s="59">
        <v>3</v>
      </c>
      <c r="O14" s="195">
        <f t="shared" si="3"/>
        <v>75</v>
      </c>
      <c r="P14" s="75">
        <f t="shared" si="4"/>
        <v>18</v>
      </c>
      <c r="Q14" s="59">
        <f t="shared" si="5"/>
        <v>7</v>
      </c>
      <c r="R14" s="76">
        <f t="shared" si="6"/>
        <v>38.9</v>
      </c>
      <c r="S14" s="104">
        <f t="shared" si="7"/>
        <v>12</v>
      </c>
      <c r="T14" s="66">
        <f t="shared" si="8"/>
        <v>-4</v>
      </c>
      <c r="U14" s="66">
        <f t="shared" si="9"/>
        <v>1</v>
      </c>
      <c r="V14" s="59">
        <v>1</v>
      </c>
      <c r="W14" s="59"/>
      <c r="X14" s="59">
        <v>4</v>
      </c>
      <c r="Y14" s="59"/>
      <c r="Z14" s="59">
        <v>1</v>
      </c>
      <c r="AA14" s="78">
        <v>4</v>
      </c>
      <c r="AB14" s="75">
        <v>2</v>
      </c>
      <c r="AC14" s="59">
        <v>4</v>
      </c>
      <c r="AD14" s="78">
        <v>4</v>
      </c>
      <c r="AE14" s="84">
        <f t="shared" si="10"/>
        <v>0</v>
      </c>
      <c r="AF14" s="182">
        <f t="shared" si="11"/>
        <v>-4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0.0155671296296296</v>
      </c>
      <c r="D15" s="75">
        <v>5</v>
      </c>
      <c r="E15" s="59">
        <v>1</v>
      </c>
      <c r="F15" s="195">
        <f t="shared" si="0"/>
        <v>20</v>
      </c>
      <c r="G15" s="75">
        <v>1</v>
      </c>
      <c r="H15" s="59">
        <v>0</v>
      </c>
      <c r="I15" s="195">
        <f t="shared" si="1"/>
        <v>0</v>
      </c>
      <c r="J15" s="75"/>
      <c r="K15" s="59"/>
      <c r="L15" s="195">
        <f t="shared" si="2"/>
      </c>
      <c r="M15" s="75">
        <v>10</v>
      </c>
      <c r="N15" s="59">
        <v>3</v>
      </c>
      <c r="O15" s="195">
        <f t="shared" si="3"/>
        <v>30</v>
      </c>
      <c r="P15" s="75">
        <f t="shared" si="4"/>
        <v>16</v>
      </c>
      <c r="Q15" s="59">
        <f t="shared" si="5"/>
        <v>4</v>
      </c>
      <c r="R15" s="76">
        <f t="shared" si="6"/>
        <v>25</v>
      </c>
      <c r="S15" s="104">
        <f t="shared" si="7"/>
        <v>5</v>
      </c>
      <c r="T15" s="66">
        <f t="shared" si="8"/>
        <v>-8</v>
      </c>
      <c r="U15" s="66">
        <f t="shared" si="9"/>
        <v>1</v>
      </c>
      <c r="V15" s="59">
        <v>7</v>
      </c>
      <c r="W15" s="59">
        <v>4</v>
      </c>
      <c r="X15" s="59">
        <v>3</v>
      </c>
      <c r="Y15" s="59">
        <v>1</v>
      </c>
      <c r="Z15" s="59">
        <v>1</v>
      </c>
      <c r="AA15" s="78">
        <v>4</v>
      </c>
      <c r="AB15" s="75">
        <v>2</v>
      </c>
      <c r="AC15" s="59">
        <v>1</v>
      </c>
      <c r="AD15" s="78">
        <v>1</v>
      </c>
      <c r="AE15" s="84">
        <f t="shared" si="10"/>
        <v>16</v>
      </c>
      <c r="AF15" s="182">
        <f t="shared" si="11"/>
        <v>8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6" t="s">
        <v>40</v>
      </c>
      <c r="C16" s="181">
        <v>0.0149884259259259</v>
      </c>
      <c r="D16" s="75">
        <v>12</v>
      </c>
      <c r="E16" s="59">
        <v>6</v>
      </c>
      <c r="F16" s="195">
        <f t="shared" si="0"/>
        <v>50</v>
      </c>
      <c r="G16" s="75"/>
      <c r="H16" s="59"/>
      <c r="I16" s="195">
        <f t="shared" si="1"/>
      </c>
      <c r="J16" s="75"/>
      <c r="K16" s="59"/>
      <c r="L16" s="195">
        <f t="shared" si="2"/>
      </c>
      <c r="M16" s="75">
        <v>2</v>
      </c>
      <c r="N16" s="59">
        <v>0</v>
      </c>
      <c r="O16" s="195">
        <f t="shared" si="3"/>
        <v>0</v>
      </c>
      <c r="P16" s="75">
        <f t="shared" si="4"/>
        <v>14</v>
      </c>
      <c r="Q16" s="59">
        <f t="shared" si="5"/>
        <v>6</v>
      </c>
      <c r="R16" s="76">
        <f t="shared" si="6"/>
        <v>42.9</v>
      </c>
      <c r="S16" s="104">
        <f t="shared" si="7"/>
        <v>12</v>
      </c>
      <c r="T16" s="66">
        <f t="shared" si="8"/>
        <v>-2</v>
      </c>
      <c r="U16" s="66">
        <f t="shared" si="9"/>
        <v>1</v>
      </c>
      <c r="V16" s="59">
        <v>11</v>
      </c>
      <c r="W16" s="59">
        <v>8</v>
      </c>
      <c r="X16" s="59">
        <v>6</v>
      </c>
      <c r="Y16" s="59"/>
      <c r="Z16" s="59">
        <v>1</v>
      </c>
      <c r="AA16" s="78">
        <v>2</v>
      </c>
      <c r="AB16" s="75">
        <v>4</v>
      </c>
      <c r="AC16" s="59">
        <v>3</v>
      </c>
      <c r="AD16" s="78">
        <v>3</v>
      </c>
      <c r="AE16" s="84">
        <f t="shared" si="10"/>
        <v>18</v>
      </c>
      <c r="AF16" s="182">
        <f t="shared" si="11"/>
        <v>16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0.0122106481481481</v>
      </c>
      <c r="D17" s="75">
        <v>1</v>
      </c>
      <c r="E17" s="59">
        <v>0</v>
      </c>
      <c r="F17" s="195">
        <f t="shared" si="0"/>
        <v>0</v>
      </c>
      <c r="G17" s="75">
        <v>1</v>
      </c>
      <c r="H17" s="59">
        <v>1</v>
      </c>
      <c r="I17" s="195">
        <f t="shared" si="1"/>
        <v>100</v>
      </c>
      <c r="J17" s="75">
        <v>1</v>
      </c>
      <c r="K17" s="59">
        <v>0</v>
      </c>
      <c r="L17" s="195">
        <f t="shared" si="2"/>
        <v>0</v>
      </c>
      <c r="M17" s="75"/>
      <c r="N17" s="59"/>
      <c r="O17" s="195">
        <f t="shared" si="3"/>
      </c>
      <c r="P17" s="75">
        <f t="shared" si="4"/>
        <v>3</v>
      </c>
      <c r="Q17" s="59">
        <f t="shared" si="5"/>
        <v>1</v>
      </c>
      <c r="R17" s="76">
        <f t="shared" si="6"/>
        <v>33.3</v>
      </c>
      <c r="S17" s="104">
        <f t="shared" si="7"/>
        <v>2</v>
      </c>
      <c r="T17" s="66">
        <f t="shared" si="8"/>
        <v>-1</v>
      </c>
      <c r="U17" s="66">
        <f t="shared" si="9"/>
        <v>1</v>
      </c>
      <c r="V17" s="59">
        <v>5</v>
      </c>
      <c r="W17" s="59">
        <v>1</v>
      </c>
      <c r="X17" s="59">
        <v>2</v>
      </c>
      <c r="Y17" s="59"/>
      <c r="Z17" s="59">
        <v>1</v>
      </c>
      <c r="AA17" s="78"/>
      <c r="AB17" s="75">
        <v>1</v>
      </c>
      <c r="AC17" s="59">
        <v>1</v>
      </c>
      <c r="AD17" s="78">
        <v>3</v>
      </c>
      <c r="AE17" s="84">
        <f t="shared" si="10"/>
        <v>4</v>
      </c>
      <c r="AF17" s="182">
        <f t="shared" si="11"/>
        <v>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5">
        <f t="shared" si="0"/>
      </c>
      <c r="G18" s="75"/>
      <c r="H18" s="59"/>
      <c r="I18" s="195">
        <f t="shared" si="1"/>
      </c>
      <c r="J18" s="75"/>
      <c r="K18" s="59"/>
      <c r="L18" s="195">
        <f t="shared" si="2"/>
      </c>
      <c r="M18" s="75"/>
      <c r="N18" s="59"/>
      <c r="O18" s="195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5">
        <f t="shared" si="0"/>
      </c>
      <c r="G19" s="75"/>
      <c r="H19" s="59"/>
      <c r="I19" s="195">
        <f t="shared" si="1"/>
      </c>
      <c r="J19" s="75"/>
      <c r="K19" s="59"/>
      <c r="L19" s="195">
        <f t="shared" si="2"/>
      </c>
      <c r="M19" s="75"/>
      <c r="N19" s="59"/>
      <c r="O19" s="195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0.0151041666666667</v>
      </c>
      <c r="D20" s="75">
        <v>1</v>
      </c>
      <c r="E20" s="59">
        <v>0</v>
      </c>
      <c r="F20" s="195">
        <f t="shared" si="0"/>
        <v>0</v>
      </c>
      <c r="G20" s="75">
        <v>6</v>
      </c>
      <c r="H20" s="59">
        <v>3</v>
      </c>
      <c r="I20" s="195">
        <f t="shared" si="1"/>
        <v>50</v>
      </c>
      <c r="J20" s="75">
        <v>5</v>
      </c>
      <c r="K20" s="59">
        <v>0</v>
      </c>
      <c r="L20" s="195">
        <f t="shared" si="2"/>
        <v>0</v>
      </c>
      <c r="M20" s="75">
        <v>2</v>
      </c>
      <c r="N20" s="59">
        <v>0</v>
      </c>
      <c r="O20" s="195">
        <f t="shared" si="3"/>
        <v>0</v>
      </c>
      <c r="P20" s="75">
        <f t="shared" si="4"/>
        <v>14</v>
      </c>
      <c r="Q20" s="59">
        <f t="shared" si="5"/>
        <v>3</v>
      </c>
      <c r="R20" s="76">
        <f t="shared" si="6"/>
        <v>21.4</v>
      </c>
      <c r="S20" s="104">
        <f t="shared" si="7"/>
        <v>6</v>
      </c>
      <c r="T20" s="66">
        <f t="shared" si="8"/>
        <v>-8</v>
      </c>
      <c r="U20" s="66">
        <f t="shared" si="9"/>
        <v>1</v>
      </c>
      <c r="V20" s="59"/>
      <c r="W20" s="59">
        <v>2</v>
      </c>
      <c r="X20" s="59">
        <v>2</v>
      </c>
      <c r="Y20" s="59"/>
      <c r="Z20" s="59"/>
      <c r="AA20" s="78">
        <v>2</v>
      </c>
      <c r="AB20" s="75">
        <v>2</v>
      </c>
      <c r="AC20" s="59">
        <v>2</v>
      </c>
      <c r="AD20" s="78">
        <v>3</v>
      </c>
      <c r="AE20" s="84">
        <f t="shared" si="10"/>
        <v>-1</v>
      </c>
      <c r="AF20" s="182">
        <f t="shared" si="11"/>
        <v>-9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0.0153935185185185</v>
      </c>
      <c r="D21" s="75">
        <v>5</v>
      </c>
      <c r="E21" s="59">
        <v>5</v>
      </c>
      <c r="F21" s="195">
        <f t="shared" si="0"/>
        <v>100</v>
      </c>
      <c r="G21" s="75">
        <v>2</v>
      </c>
      <c r="H21" s="59">
        <v>0</v>
      </c>
      <c r="I21" s="195">
        <f t="shared" si="1"/>
        <v>0</v>
      </c>
      <c r="J21" s="75"/>
      <c r="K21" s="59"/>
      <c r="L21" s="195">
        <f t="shared" si="2"/>
      </c>
      <c r="M21" s="75">
        <v>2</v>
      </c>
      <c r="N21" s="59">
        <v>1</v>
      </c>
      <c r="O21" s="195">
        <f t="shared" si="3"/>
        <v>50</v>
      </c>
      <c r="P21" s="75">
        <f t="shared" si="4"/>
        <v>9</v>
      </c>
      <c r="Q21" s="59">
        <f t="shared" si="5"/>
        <v>6</v>
      </c>
      <c r="R21" s="76">
        <f t="shared" si="6"/>
        <v>66.7</v>
      </c>
      <c r="S21" s="104">
        <f t="shared" si="7"/>
        <v>11</v>
      </c>
      <c r="T21" s="66">
        <f t="shared" si="8"/>
        <v>3</v>
      </c>
      <c r="U21" s="66">
        <f t="shared" si="9"/>
        <v>1</v>
      </c>
      <c r="V21" s="59">
        <v>2</v>
      </c>
      <c r="W21" s="59"/>
      <c r="X21" s="59">
        <v>10</v>
      </c>
      <c r="Y21" s="59"/>
      <c r="Z21" s="59">
        <v>5</v>
      </c>
      <c r="AA21" s="78">
        <v>4</v>
      </c>
      <c r="AB21" s="75">
        <v>1</v>
      </c>
      <c r="AC21" s="59">
        <v>2</v>
      </c>
      <c r="AD21" s="78">
        <v>3</v>
      </c>
      <c r="AE21" s="84">
        <f t="shared" si="10"/>
        <v>15</v>
      </c>
      <c r="AF21" s="182">
        <f t="shared" si="11"/>
        <v>18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0.0140625</v>
      </c>
      <c r="D22" s="75">
        <v>4</v>
      </c>
      <c r="E22" s="59">
        <v>3</v>
      </c>
      <c r="F22" s="195">
        <f t="shared" si="0"/>
        <v>75</v>
      </c>
      <c r="G22" s="75"/>
      <c r="H22" s="59"/>
      <c r="I22" s="195">
        <f t="shared" si="1"/>
      </c>
      <c r="J22" s="75">
        <v>4</v>
      </c>
      <c r="K22" s="59">
        <v>1</v>
      </c>
      <c r="L22" s="195">
        <f t="shared" si="2"/>
        <v>25</v>
      </c>
      <c r="M22" s="75">
        <v>2</v>
      </c>
      <c r="N22" s="59">
        <v>1</v>
      </c>
      <c r="O22" s="195">
        <f t="shared" si="3"/>
        <v>50</v>
      </c>
      <c r="P22" s="75">
        <f t="shared" si="4"/>
        <v>10</v>
      </c>
      <c r="Q22" s="59">
        <f t="shared" si="5"/>
        <v>5</v>
      </c>
      <c r="R22" s="76">
        <f t="shared" si="6"/>
        <v>50</v>
      </c>
      <c r="S22" s="104">
        <f t="shared" si="7"/>
        <v>10</v>
      </c>
      <c r="T22" s="66">
        <f t="shared" si="8"/>
        <v>0</v>
      </c>
      <c r="U22" s="66">
        <f t="shared" si="9"/>
        <v>1</v>
      </c>
      <c r="V22" s="59">
        <v>2</v>
      </c>
      <c r="W22" s="59"/>
      <c r="X22" s="59">
        <v>1</v>
      </c>
      <c r="Y22" s="59"/>
      <c r="Z22" s="59">
        <v>3</v>
      </c>
      <c r="AA22" s="59"/>
      <c r="AB22" s="75">
        <v>3</v>
      </c>
      <c r="AC22" s="59">
        <v>1</v>
      </c>
      <c r="AD22" s="78">
        <v>4</v>
      </c>
      <c r="AE22" s="84">
        <f t="shared" si="10"/>
        <v>-2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8">
        <f t="shared" si="0"/>
      </c>
      <c r="G23" s="93"/>
      <c r="H23" s="94"/>
      <c r="I23" s="198">
        <f t="shared" si="1"/>
      </c>
      <c r="J23" s="93"/>
      <c r="K23" s="94"/>
      <c r="L23" s="198">
        <f t="shared" si="2"/>
      </c>
      <c r="M23" s="93"/>
      <c r="N23" s="94"/>
      <c r="O23" s="198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0" t="s">
        <v>58</v>
      </c>
      <c r="B24" s="54"/>
      <c r="C24" s="239">
        <f>SUM(C7:C23)*60*24</f>
        <v>200</v>
      </c>
      <c r="D24" s="56">
        <f>SUM(D7:D23)</f>
        <v>34</v>
      </c>
      <c r="E24" s="57">
        <f>SUM(E7:E23)</f>
        <v>19</v>
      </c>
      <c r="F24" s="77">
        <f t="shared" si="0"/>
        <v>55.9</v>
      </c>
      <c r="G24" s="56">
        <f>SUM(G7:G23)</f>
        <v>22</v>
      </c>
      <c r="H24" s="57">
        <f>SUM(H7:H23)</f>
        <v>10</v>
      </c>
      <c r="I24" s="77">
        <f t="shared" si="1"/>
        <v>45.5</v>
      </c>
      <c r="J24" s="56">
        <f>SUM(J7:J23)</f>
        <v>18</v>
      </c>
      <c r="K24" s="57">
        <f>SUM(K7:K23)</f>
        <v>2</v>
      </c>
      <c r="L24" s="77">
        <f t="shared" si="2"/>
        <v>11.1</v>
      </c>
      <c r="M24" s="56">
        <f>SUM(M7:M23)</f>
        <v>30</v>
      </c>
      <c r="N24" s="57">
        <f>SUM(N7:N23)</f>
        <v>13</v>
      </c>
      <c r="O24" s="77">
        <f t="shared" si="3"/>
        <v>43.3</v>
      </c>
      <c r="P24" s="56">
        <f>SUM(P7:P23)</f>
        <v>104</v>
      </c>
      <c r="Q24" s="57">
        <f>SUM(Q7:Q23)</f>
        <v>44</v>
      </c>
      <c r="R24" s="77">
        <f>IF(P24=0,"",Q24/P24*100)</f>
        <v>42.3</v>
      </c>
      <c r="S24" s="240">
        <f>SUM(S7:S23)</f>
        <v>77</v>
      </c>
      <c r="T24" s="55">
        <f>SUM(T7:T23)</f>
        <v>-16</v>
      </c>
      <c r="U24" s="55"/>
      <c r="V24" s="56">
        <f aca="true" t="shared" si="12" ref="V24:AF24">SUM(V7:V23)</f>
        <v>35</v>
      </c>
      <c r="W24" s="57">
        <f t="shared" si="12"/>
        <v>17</v>
      </c>
      <c r="X24" s="57">
        <f t="shared" si="12"/>
        <v>34</v>
      </c>
      <c r="Y24" s="57">
        <f t="shared" si="12"/>
        <v>2</v>
      </c>
      <c r="Z24" s="57">
        <f t="shared" si="12"/>
        <v>16</v>
      </c>
      <c r="AA24" s="58">
        <f t="shared" si="12"/>
        <v>22</v>
      </c>
      <c r="AB24" s="56">
        <f t="shared" si="12"/>
        <v>25</v>
      </c>
      <c r="AC24" s="57">
        <f t="shared" si="12"/>
        <v>15</v>
      </c>
      <c r="AD24" s="58">
        <f t="shared" si="12"/>
        <v>27</v>
      </c>
      <c r="AE24" s="55">
        <f t="shared" si="12"/>
        <v>59</v>
      </c>
      <c r="AF24" s="55">
        <f t="shared" si="12"/>
        <v>43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tom</cp:lastModifiedBy>
  <cp:lastPrinted>2009-03-16T12:24:43Z</cp:lastPrinted>
  <dcterms:created xsi:type="dcterms:W3CDTF">1996-09-19T06:31:33Z</dcterms:created>
  <dcterms:modified xsi:type="dcterms:W3CDTF">2009-04-02T15:43:04Z</dcterms:modified>
  <cp:category/>
  <cp:version/>
  <cp:contentType/>
  <cp:contentStatus/>
</cp:coreProperties>
</file>