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0" windowWidth="9165" windowHeight="4650" firstSheet="18" activeTab="24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  <sheet name="List17" sheetId="17" r:id="rId17"/>
    <sheet name="List18" sheetId="18" r:id="rId18"/>
    <sheet name="List19" sheetId="19" r:id="rId19"/>
    <sheet name="List20" sheetId="20" r:id="rId20"/>
    <sheet name="List21" sheetId="21" r:id="rId21"/>
    <sheet name="List22" sheetId="22" r:id="rId22"/>
    <sheet name="List99" sheetId="23" r:id="rId23"/>
    <sheet name="suma" sheetId="24" r:id="rId24"/>
    <sheet name="PrumerNaZapas" sheetId="25" r:id="rId25"/>
    <sheet name="pom1" sheetId="26" r:id="rId26"/>
    <sheet name="fullGAME" sheetId="27" r:id="rId27"/>
    <sheet name="Čistý" sheetId="28" r:id="rId28"/>
    <sheet name="Střídání" sheetId="29" r:id="rId29"/>
  </sheets>
  <definedNames>
    <definedName name="_xlnm.Print_Area" localSheetId="24">'PrumerNaZapas'!$A$1:$AF$23</definedName>
    <definedName name="_xlnm.Print_Area" localSheetId="23">'suma'!$A$1:$AF$25</definedName>
  </definedNames>
  <calcPr fullCalcOnLoad="1" fullPrecision="0"/>
</workbook>
</file>

<file path=xl/sharedStrings.xml><?xml version="1.0" encoding="utf-8"?>
<sst xmlns="http://schemas.openxmlformats.org/spreadsheetml/2006/main" count="1540" uniqueCount="120">
  <si>
    <t>CELKOVÉ VYHODNOCENÍ TECHNICKÉHO ZÁPISU:</t>
  </si>
  <si>
    <t xml:space="preserve">     místo:</t>
  </si>
  <si>
    <t xml:space="preserve">V y h o d n o c e n í   s t ř e l b y </t>
  </si>
  <si>
    <t xml:space="preserve">T e c h n i c k é   h o d n o c e n í </t>
  </si>
  <si>
    <t>číslo</t>
  </si>
  <si>
    <t>JMÉNO  HRÁČE</t>
  </si>
  <si>
    <t>čas hry</t>
  </si>
  <si>
    <t>z podkoše</t>
  </si>
  <si>
    <t>dvojky</t>
  </si>
  <si>
    <t>trojky</t>
  </si>
  <si>
    <t>trestné hody</t>
  </si>
  <si>
    <t>celkem</t>
  </si>
  <si>
    <t>body</t>
  </si>
  <si>
    <t xml:space="preserve">hodnocení    </t>
  </si>
  <si>
    <t>fauly na hráče</t>
  </si>
  <si>
    <t>doskok v útoku</t>
  </si>
  <si>
    <t>doskok v obraně</t>
  </si>
  <si>
    <t>získané míče</t>
  </si>
  <si>
    <t>asistence při akci</t>
  </si>
  <si>
    <t>chyby v obraně</t>
  </si>
  <si>
    <t>ztráty míče</t>
  </si>
  <si>
    <t>fauly</t>
  </si>
  <si>
    <t>HODNOCENí CELKEM</t>
  </si>
  <si>
    <t>pokus</t>
  </si>
  <si>
    <t>prom.</t>
  </si>
  <si>
    <t>%</t>
  </si>
  <si>
    <t xml:space="preserve"> CELKEM</t>
  </si>
  <si>
    <t xml:space="preserve"> muži</t>
  </si>
  <si>
    <t>CELKOVÉ VYHODNOCENÍ TECHNICKÉHO ZÁPISU PO</t>
  </si>
  <si>
    <t xml:space="preserve"> UTKÁNÍCH</t>
  </si>
  <si>
    <t>počet utkání</t>
  </si>
  <si>
    <t>na zápas</t>
  </si>
  <si>
    <t>Hráli-li by všichni stejnou dobu - 40 minut tj. celý jeden zápas</t>
  </si>
  <si>
    <t>Hozman</t>
  </si>
  <si>
    <t>Hruška</t>
  </si>
  <si>
    <t>Štros</t>
  </si>
  <si>
    <t>Korenčík</t>
  </si>
  <si>
    <t>Brych</t>
  </si>
  <si>
    <t>Rameš</t>
  </si>
  <si>
    <t>Šťástka</t>
  </si>
  <si>
    <t>Hanzlík</t>
  </si>
  <si>
    <t>Maňák</t>
  </si>
  <si>
    <t>Votípka</t>
  </si>
  <si>
    <t>Čekal</t>
  </si>
  <si>
    <t>zblokované střely</t>
  </si>
  <si>
    <r>
      <t>N</t>
    </r>
    <r>
      <rPr>
        <b/>
        <sz val="8"/>
        <rFont val="Arial CE"/>
        <family val="0"/>
      </rPr>
      <t>echanický</t>
    </r>
  </si>
  <si>
    <t>Čas</t>
  </si>
  <si>
    <t>Čísla hráčů</t>
  </si>
  <si>
    <t>střídání</t>
  </si>
  <si>
    <t>Nechanický</t>
  </si>
  <si>
    <t>čas hry (min.)</t>
  </si>
  <si>
    <t>Rameš J.</t>
  </si>
  <si>
    <t>Rameš M.</t>
  </si>
  <si>
    <t>CELKOVÉ VYHODNOCENÍ TECHNICKÉHO ZÁPISU</t>
  </si>
  <si>
    <t xml:space="preserve"> PRŮMĚR NA JEDNO UTKÁNÍ</t>
  </si>
  <si>
    <t>Štrupl</t>
  </si>
  <si>
    <t>Ertelt</t>
  </si>
  <si>
    <t>Jičín</t>
  </si>
  <si>
    <t>3. liga, skupina B</t>
  </si>
  <si>
    <t>CELKEM</t>
  </si>
  <si>
    <t>Jičín - Kbely</t>
  </si>
  <si>
    <t>Liberec</t>
  </si>
  <si>
    <t>Slavia TU Liberec - Kbely</t>
  </si>
  <si>
    <t>87:62 (20:15, 41:34, 65:46)</t>
  </si>
  <si>
    <t>VYHODNOCENÍ TECHNICKÉHO ZÁPISU:</t>
  </si>
  <si>
    <t>84:56 (31:21, 49:40, 66:44)</t>
  </si>
  <si>
    <t>Pardubice</t>
  </si>
  <si>
    <t>Tesla Pardubice - Kbely</t>
  </si>
  <si>
    <t>Pelhřimov</t>
  </si>
  <si>
    <t>BK Pelhřimov - Kbely</t>
  </si>
  <si>
    <t>60:88 (21:21, 31:52, 46:69)</t>
  </si>
  <si>
    <t>68:62 (14:16, 25:31, 45:41)</t>
  </si>
  <si>
    <t>Kbely - Nymburk B</t>
  </si>
  <si>
    <t>66:60 (15:14, 39:26, 55:39)</t>
  </si>
  <si>
    <t>Albrechtická 1, Praha - Kbely</t>
  </si>
  <si>
    <t>Kbely - Poděbrady</t>
  </si>
  <si>
    <t>53:62 (12:18, 26:26, 44:40)</t>
  </si>
  <si>
    <t>Sokol Nová Paka - Kbely</t>
  </si>
  <si>
    <t xml:space="preserve">104:69 (27:12, 48:31, 81:50) </t>
  </si>
  <si>
    <t>Nová Paka</t>
  </si>
  <si>
    <t xml:space="preserve">89:69 (17:15, 40:32, 60:45) </t>
  </si>
  <si>
    <t>Hradec Králové</t>
  </si>
  <si>
    <t>Dvůr Králové nad Labem - Kbely</t>
  </si>
  <si>
    <t>Kbely - Trutnov</t>
  </si>
  <si>
    <t>78:107 (20:28, 35:54, 57:83)</t>
  </si>
  <si>
    <t>Kbely - Svitavy</t>
  </si>
  <si>
    <t>84:99 (16:27, 46:47, 63:75)</t>
  </si>
  <si>
    <t>Kbely - Motol</t>
  </si>
  <si>
    <t>56:76 (15:14, 27:35, 42:55)</t>
  </si>
  <si>
    <t>Motol - Kbely</t>
  </si>
  <si>
    <t>Kovářova, Praha - Stodůlky</t>
  </si>
  <si>
    <t>84:75 (19:20, 43:43, 57:51)</t>
  </si>
  <si>
    <t>Kbely - Slavia TU Liberec</t>
  </si>
  <si>
    <t xml:space="preserve">87:59 (25:17, 47:31, 62:44) </t>
  </si>
  <si>
    <t xml:space="preserve">93:95 po prodl. (24:18, 41:34, 67:62, 80:80) </t>
  </si>
  <si>
    <t>Kbely - Jičín</t>
  </si>
  <si>
    <t>Kbely - Pelhřimov</t>
  </si>
  <si>
    <t>102 : 88 (25:24, 52:50, 72:71)</t>
  </si>
  <si>
    <t>55 : 84 (20:23, 34:42, 48:64)</t>
  </si>
  <si>
    <t>Kbely - Tesla Pardubice</t>
  </si>
  <si>
    <t xml:space="preserve"> </t>
  </si>
  <si>
    <t>Poděbrady - Kbely</t>
  </si>
  <si>
    <t>76 : 66 (15:26, 35:43, 58:57)</t>
  </si>
  <si>
    <t>MSH Ostende, Poděbrady</t>
  </si>
  <si>
    <t>Písař</t>
  </si>
  <si>
    <t>Nymburk - Kbely</t>
  </si>
  <si>
    <t>ZŠ Komenského, Nymburk</t>
  </si>
  <si>
    <t>95 : 57 (30:16, 58:33, 77:47)</t>
  </si>
  <si>
    <t>Kbely - Dvůr Králové nad Labem</t>
  </si>
  <si>
    <t>82 : 67 (18:15, 25:31, 51:45)</t>
  </si>
  <si>
    <t>Kbely - Nová Paka</t>
  </si>
  <si>
    <t>123 : 86 (37:23, 67:45, 97:58)</t>
  </si>
  <si>
    <t>Svitavy - Kbely</t>
  </si>
  <si>
    <t>69 : 66 (12:15, 37:34, 53:54)</t>
  </si>
  <si>
    <t>Hala Na Střelnici, Svitavy</t>
  </si>
  <si>
    <t>3. ZŠ, Komenského, Trutnov</t>
  </si>
  <si>
    <t>Trutnov - Kbely</t>
  </si>
  <si>
    <t>94 : 76 (23:19, 50:41, 70:59)</t>
  </si>
  <si>
    <t xml:space="preserve">CELKOVÉ VYHODNOCENÍ TECHNICKÉHO ZÁPISU </t>
  </si>
  <si>
    <t>vyhodnoceni pouze ti, kteří odehráli minimálně 1 minutu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</si>
</sst>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0.0000"/>
    <numFmt numFmtId="173" formatCode="0.000"/>
    <numFmt numFmtId="174" formatCode="0.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00\ 00"/>
    <numFmt numFmtId="181" formatCode="[$-405]d\.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2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9"/>
      <name val="Arial CE"/>
      <family val="0"/>
    </font>
    <font>
      <sz val="8"/>
      <name val="Arial CE"/>
      <family val="2"/>
    </font>
    <font>
      <sz val="6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u val="single"/>
      <sz val="10"/>
      <name val="Arial CE"/>
      <family val="2"/>
    </font>
    <font>
      <sz val="9"/>
      <name val="Arial CE"/>
      <family val="0"/>
    </font>
    <font>
      <b/>
      <sz val="11"/>
      <name val="Arial CE"/>
      <family val="2"/>
    </font>
    <font>
      <b/>
      <sz val="16"/>
      <name val="Arial CE"/>
      <family val="0"/>
    </font>
    <font>
      <b/>
      <sz val="30"/>
      <name val="Times New Roman CE"/>
      <family val="1"/>
    </font>
    <font>
      <b/>
      <sz val="15"/>
      <name val="Arial CE"/>
      <family val="2"/>
    </font>
    <font>
      <b/>
      <sz val="19"/>
      <name val="Arial CE"/>
      <family val="2"/>
    </font>
    <font>
      <b/>
      <sz val="14"/>
      <name val="Arial CE"/>
      <family val="2"/>
    </font>
    <font>
      <sz val="18"/>
      <name val="Arial CE"/>
      <family val="2"/>
    </font>
    <font>
      <sz val="22"/>
      <name val="Arial CE"/>
      <family val="2"/>
    </font>
    <font>
      <sz val="14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11"/>
      <name val="Arial CE"/>
      <family val="0"/>
    </font>
    <font>
      <sz val="30"/>
      <name val="Times New Roman CE"/>
      <family val="1"/>
    </font>
    <font>
      <sz val="16"/>
      <name val="Arial CE"/>
      <family val="0"/>
    </font>
    <font>
      <u val="single"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 diagonalUp="1" diagonalDown="1">
      <left style="medium"/>
      <right style="medium"/>
      <top style="medium"/>
      <bottom>
        <color indexed="63"/>
      </bottom>
      <diagonal style="medium"/>
    </border>
    <border diagonalUp="1" diagonalDown="1">
      <left style="medium"/>
      <right style="medium"/>
      <top style="medium"/>
      <bottom style="medium"/>
      <diagonal style="medium"/>
    </border>
    <border diagonalUp="1" diagonalDown="1">
      <left style="medium"/>
      <right>
        <color indexed="63"/>
      </right>
      <top style="medium"/>
      <bottom>
        <color indexed="63"/>
      </bottom>
      <diagonal style="medium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11" fillId="0" borderId="4" xfId="0" applyFont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0" fontId="11" fillId="0" borderId="3" xfId="0" applyFont="1" applyBorder="1" applyAlignment="1">
      <alignment horizontal="centerContinuous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7" fillId="0" borderId="9" xfId="0" applyFont="1" applyBorder="1" applyAlignment="1">
      <alignment vertical="center"/>
    </xf>
    <xf numFmtId="0" fontId="9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1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8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/>
    </xf>
    <xf numFmtId="0" fontId="5" fillId="0" borderId="22" xfId="0" applyFont="1" applyBorder="1" applyAlignment="1">
      <alignment textRotation="90" wrapText="1"/>
    </xf>
    <xf numFmtId="0" fontId="5" fillId="0" borderId="23" xfId="0" applyFont="1" applyBorder="1" applyAlignment="1">
      <alignment textRotation="90" wrapText="1"/>
    </xf>
    <xf numFmtId="0" fontId="5" fillId="0" borderId="24" xfId="0" applyFont="1" applyBorder="1" applyAlignment="1">
      <alignment textRotation="90" wrapText="1"/>
    </xf>
    <xf numFmtId="0" fontId="0" fillId="0" borderId="21" xfId="0" applyBorder="1" applyAlignment="1">
      <alignment/>
    </xf>
    <xf numFmtId="0" fontId="0" fillId="0" borderId="0" xfId="0" applyAlignment="1">
      <alignment horizontal="center" vertical="center"/>
    </xf>
    <xf numFmtId="0" fontId="12" fillId="0" borderId="16" xfId="0" applyFont="1" applyBorder="1" applyAlignment="1">
      <alignment vertical="center" textRotation="90" wrapText="1"/>
    </xf>
    <xf numFmtId="0" fontId="0" fillId="0" borderId="16" xfId="0" applyBorder="1" applyAlignment="1">
      <alignment vertical="center" textRotation="90"/>
    </xf>
    <xf numFmtId="0" fontId="4" fillId="0" borderId="17" xfId="0" applyFont="1" applyBorder="1" applyAlignment="1">
      <alignment vertical="center" textRotation="90" wrapText="1"/>
    </xf>
    <xf numFmtId="0" fontId="8" fillId="0" borderId="16" xfId="0" applyFont="1" applyBorder="1" applyAlignment="1">
      <alignment vertical="center" textRotation="90" wrapText="1"/>
    </xf>
    <xf numFmtId="0" fontId="7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12" xfId="0" applyNumberFormat="1" applyBorder="1" applyAlignment="1">
      <alignment/>
    </xf>
    <xf numFmtId="0" fontId="14" fillId="0" borderId="9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5" fillId="0" borderId="9" xfId="0" applyFont="1" applyBorder="1" applyAlignment="1">
      <alignment/>
    </xf>
    <xf numFmtId="0" fontId="13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7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16" fillId="0" borderId="12" xfId="0" applyFont="1" applyBorder="1" applyAlignment="1">
      <alignment horizontal="center"/>
    </xf>
    <xf numFmtId="0" fontId="0" fillId="0" borderId="22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5" fillId="0" borderId="20" xfId="0" applyFont="1" applyBorder="1" applyAlignment="1">
      <alignment horizontal="centerContinuous" vertical="center"/>
    </xf>
    <xf numFmtId="0" fontId="0" fillId="0" borderId="5" xfId="0" applyBorder="1" applyAlignment="1">
      <alignment horizontal="center" vertical="center"/>
    </xf>
    <xf numFmtId="174" fontId="0" fillId="0" borderId="6" xfId="0" applyNumberFormat="1" applyBorder="1" applyAlignment="1">
      <alignment horizontal="center" vertical="center"/>
    </xf>
    <xf numFmtId="174" fontId="0" fillId="0" borderId="28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17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4" fontId="0" fillId="0" borderId="12" xfId="0" applyNumberFormat="1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0" fillId="0" borderId="12" xfId="0" applyBorder="1" applyAlignment="1">
      <alignment horizontal="left"/>
    </xf>
    <xf numFmtId="0" fontId="10" fillId="0" borderId="9" xfId="0" applyFont="1" applyBorder="1" applyAlignment="1">
      <alignment vertical="center"/>
    </xf>
    <xf numFmtId="0" fontId="0" fillId="0" borderId="12" xfId="0" applyBorder="1" applyAlignment="1">
      <alignment horizontal="centerContinuous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4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9" fillId="0" borderId="12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17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2" xfId="0" applyBorder="1" applyAlignment="1">
      <alignment/>
    </xf>
    <xf numFmtId="174" fontId="0" fillId="0" borderId="17" xfId="0" applyNumberFormat="1" applyBorder="1" applyAlignment="1">
      <alignment horizontal="center" vertical="center"/>
    </xf>
    <xf numFmtId="174" fontId="0" fillId="0" borderId="7" xfId="0" applyNumberFormat="1" applyBorder="1" applyAlignment="1">
      <alignment horizontal="center" vertical="center"/>
    </xf>
    <xf numFmtId="174" fontId="0" fillId="0" borderId="33" xfId="0" applyNumberFormat="1" applyBorder="1" applyAlignment="1">
      <alignment horizontal="center" vertical="center"/>
    </xf>
    <xf numFmtId="174" fontId="0" fillId="0" borderId="14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53" xfId="0" applyFont="1" applyBorder="1" applyAlignment="1">
      <alignment vertical="center" textRotation="90" wrapText="1"/>
    </xf>
    <xf numFmtId="0" fontId="0" fillId="0" borderId="53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49" xfId="0" applyFont="1" applyBorder="1" applyAlignment="1">
      <alignment vertical="center" textRotation="90" wrapText="1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9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4" fontId="0" fillId="0" borderId="29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/>
    </xf>
    <xf numFmtId="0" fontId="9" fillId="0" borderId="9" xfId="0" applyFont="1" applyBorder="1" applyAlignment="1">
      <alignment/>
    </xf>
    <xf numFmtId="0" fontId="0" fillId="0" borderId="6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60" xfId="0" applyFont="1" applyBorder="1" applyAlignment="1">
      <alignment textRotation="90" wrapText="1"/>
    </xf>
    <xf numFmtId="0" fontId="0" fillId="0" borderId="61" xfId="0" applyBorder="1" applyAlignment="1">
      <alignment/>
    </xf>
    <xf numFmtId="0" fontId="0" fillId="0" borderId="39" xfId="0" applyBorder="1" applyAlignment="1">
      <alignment/>
    </xf>
    <xf numFmtId="0" fontId="0" fillId="0" borderId="51" xfId="0" applyBorder="1" applyAlignment="1">
      <alignment horizontal="center" vertical="center"/>
    </xf>
    <xf numFmtId="174" fontId="0" fillId="0" borderId="62" xfId="0" applyNumberFormat="1" applyBorder="1" applyAlignment="1">
      <alignment horizontal="center" vertical="center"/>
    </xf>
    <xf numFmtId="0" fontId="0" fillId="0" borderId="51" xfId="0" applyNumberForma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6" fontId="0" fillId="0" borderId="51" xfId="0" applyNumberForma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74" fontId="0" fillId="0" borderId="64" xfId="0" applyNumberFormat="1" applyBorder="1" applyAlignment="1">
      <alignment horizontal="center" vertical="center"/>
    </xf>
    <xf numFmtId="0" fontId="18" fillId="0" borderId="27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174" fontId="0" fillId="0" borderId="3" xfId="0" applyNumberForma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 horizontal="center"/>
    </xf>
    <xf numFmtId="0" fontId="24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46" fontId="0" fillId="0" borderId="9" xfId="0" applyNumberForma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1" fillId="0" borderId="3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5" fontId="0" fillId="0" borderId="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70" xfId="0" applyFont="1" applyBorder="1" applyAlignment="1">
      <alignment textRotation="90" wrapText="1"/>
    </xf>
    <xf numFmtId="0" fontId="5" fillId="0" borderId="54" xfId="0" applyFont="1" applyBorder="1" applyAlignment="1">
      <alignment textRotation="90" wrapText="1"/>
    </xf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25" fillId="0" borderId="9" xfId="0" applyFont="1" applyBorder="1" applyAlignment="1">
      <alignment/>
    </xf>
    <xf numFmtId="0" fontId="24" fillId="0" borderId="5" xfId="0" applyFont="1" applyBorder="1" applyAlignment="1">
      <alignment vertical="center"/>
    </xf>
    <xf numFmtId="174" fontId="0" fillId="0" borderId="1" xfId="0" applyNumberFormat="1" applyFont="1" applyBorder="1" applyAlignment="1">
      <alignment horizontal="center" vertical="center"/>
    </xf>
    <xf numFmtId="174" fontId="0" fillId="0" borderId="29" xfId="0" applyNumberFormat="1" applyFont="1" applyFill="1" applyBorder="1" applyAlignment="1">
      <alignment horizontal="center" vertical="center"/>
    </xf>
    <xf numFmtId="174" fontId="0" fillId="0" borderId="69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center"/>
    </xf>
    <xf numFmtId="174" fontId="0" fillId="0" borderId="6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0" fillId="0" borderId="36" xfId="0" applyFont="1" applyBorder="1" applyAlignment="1">
      <alignment vertical="center"/>
    </xf>
    <xf numFmtId="174" fontId="0" fillId="0" borderId="32" xfId="0" applyNumberFormat="1" applyFont="1" applyBorder="1" applyAlignment="1">
      <alignment horizontal="center" vertical="center"/>
    </xf>
    <xf numFmtId="174" fontId="0" fillId="0" borderId="31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 horizontal="left" vertical="center"/>
    </xf>
    <xf numFmtId="0" fontId="13" fillId="0" borderId="25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27" xfId="0" applyFont="1" applyBorder="1" applyAlignment="1">
      <alignment vertical="center"/>
    </xf>
    <xf numFmtId="2" fontId="0" fillId="0" borderId="7" xfId="0" applyNumberForma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1" fontId="0" fillId="0" borderId="12" xfId="0" applyNumberFormat="1" applyFont="1" applyBorder="1" applyAlignment="1">
      <alignment horizontal="center"/>
    </xf>
    <xf numFmtId="46" fontId="7" fillId="0" borderId="9" xfId="0" applyNumberFormat="1" applyFont="1" applyBorder="1" applyAlignment="1">
      <alignment vertical="center"/>
    </xf>
    <xf numFmtId="49" fontId="7" fillId="0" borderId="9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1" fontId="0" fillId="0" borderId="12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14" fontId="0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45" fontId="0" fillId="0" borderId="7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74" fontId="0" fillId="0" borderId="26" xfId="0" applyNumberFormat="1" applyFont="1" applyFill="1" applyBorder="1" applyAlignment="1">
      <alignment horizontal="center" vertical="center"/>
    </xf>
    <xf numFmtId="174" fontId="0" fillId="2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2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/>
    </xf>
    <xf numFmtId="46" fontId="7" fillId="0" borderId="9" xfId="0" applyNumberFormat="1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1" fontId="0" fillId="0" borderId="12" xfId="0" applyNumberFormat="1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14" fontId="0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11" fillId="0" borderId="4" xfId="0" applyFont="1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11" fillId="0" borderId="15" xfId="0" applyFont="1" applyFill="1" applyBorder="1" applyAlignment="1">
      <alignment horizontal="centerContinuous" vertical="center"/>
    </xf>
    <xf numFmtId="0" fontId="11" fillId="0" borderId="2" xfId="0" applyFont="1" applyFill="1" applyBorder="1" applyAlignment="1">
      <alignment horizontal="centerContinuous" vertical="center"/>
    </xf>
    <xf numFmtId="0" fontId="11" fillId="0" borderId="3" xfId="0" applyFont="1" applyFill="1" applyBorder="1" applyAlignment="1">
      <alignment horizontal="centerContinuous" vertical="center"/>
    </xf>
    <xf numFmtId="0" fontId="0" fillId="0" borderId="16" xfId="0" applyFill="1" applyBorder="1" applyAlignment="1">
      <alignment vertical="center" textRotation="90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22" xfId="0" applyFill="1" applyBorder="1" applyAlignment="1">
      <alignment horizontal="centerContinuous" vertical="center"/>
    </xf>
    <xf numFmtId="0" fontId="0" fillId="0" borderId="23" xfId="0" applyFill="1" applyBorder="1" applyAlignment="1">
      <alignment horizontal="centerContinuous" vertical="center"/>
    </xf>
    <xf numFmtId="0" fontId="0" fillId="0" borderId="24" xfId="0" applyFill="1" applyBorder="1" applyAlignment="1">
      <alignment horizontal="centerContinuous" vertical="center"/>
    </xf>
    <xf numFmtId="0" fontId="0" fillId="0" borderId="27" xfId="0" applyFill="1" applyBorder="1" applyAlignment="1">
      <alignment horizontal="centerContinuous" vertical="center"/>
    </xf>
    <xf numFmtId="0" fontId="0" fillId="0" borderId="25" xfId="0" applyFill="1" applyBorder="1" applyAlignment="1">
      <alignment horizontal="centerContinuous" vertical="center"/>
    </xf>
    <xf numFmtId="0" fontId="0" fillId="0" borderId="28" xfId="0" applyFill="1" applyBorder="1" applyAlignment="1">
      <alignment horizontal="centerContinuous" vertical="center"/>
    </xf>
    <xf numFmtId="0" fontId="0" fillId="0" borderId="17" xfId="0" applyFill="1" applyBorder="1" applyAlignment="1">
      <alignment vertical="center"/>
    </xf>
    <xf numFmtId="0" fontId="4" fillId="0" borderId="17" xfId="0" applyFont="1" applyFill="1" applyBorder="1" applyAlignment="1">
      <alignment vertical="center" textRotation="90" wrapText="1"/>
    </xf>
    <xf numFmtId="0" fontId="12" fillId="0" borderId="16" xfId="0" applyFont="1" applyFill="1" applyBorder="1" applyAlignment="1">
      <alignment vertical="center" textRotation="90" wrapText="1"/>
    </xf>
    <xf numFmtId="0" fontId="5" fillId="0" borderId="22" xfId="0" applyFont="1" applyFill="1" applyBorder="1" applyAlignment="1">
      <alignment textRotation="90" wrapText="1"/>
    </xf>
    <xf numFmtId="0" fontId="5" fillId="0" borderId="70" xfId="0" applyFont="1" applyFill="1" applyBorder="1" applyAlignment="1">
      <alignment textRotation="90" wrapText="1"/>
    </xf>
    <xf numFmtId="0" fontId="5" fillId="0" borderId="54" xfId="0" applyFont="1" applyFill="1" applyBorder="1" applyAlignment="1">
      <alignment textRotation="90" wrapText="1"/>
    </xf>
    <xf numFmtId="0" fontId="5" fillId="0" borderId="24" xfId="0" applyFont="1" applyFill="1" applyBorder="1" applyAlignment="1">
      <alignment textRotation="90" wrapText="1"/>
    </xf>
    <xf numFmtId="0" fontId="5" fillId="0" borderId="23" xfId="0" applyFont="1" applyFill="1" applyBorder="1" applyAlignment="1">
      <alignment textRotation="90" wrapText="1"/>
    </xf>
    <xf numFmtId="0" fontId="8" fillId="0" borderId="16" xfId="0" applyFont="1" applyFill="1" applyBorder="1" applyAlignment="1">
      <alignment vertical="center" textRotation="90" wrapText="1"/>
    </xf>
    <xf numFmtId="0" fontId="0" fillId="0" borderId="18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6" fillId="0" borderId="21" xfId="0" applyFont="1" applyFill="1" applyBorder="1" applyAlignment="1">
      <alignment horizontal="centerContinuous" vertical="center"/>
    </xf>
    <xf numFmtId="0" fontId="6" fillId="0" borderId="19" xfId="0" applyFont="1" applyFill="1" applyBorder="1" applyAlignment="1">
      <alignment horizontal="centerContinuous" vertical="center"/>
    </xf>
    <xf numFmtId="0" fontId="5" fillId="0" borderId="20" xfId="0" applyFont="1" applyFill="1" applyBorder="1" applyAlignment="1">
      <alignment horizontal="centerContinuous" vertical="center"/>
    </xf>
    <xf numFmtId="0" fontId="1" fillId="0" borderId="18" xfId="0" applyFont="1" applyFill="1" applyBorder="1" applyAlignment="1">
      <alignment horizontal="centerContinuous"/>
    </xf>
    <xf numFmtId="0" fontId="0" fillId="0" borderId="16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 horizontal="centerContinuous"/>
    </xf>
    <xf numFmtId="0" fontId="0" fillId="0" borderId="39" xfId="0" applyFill="1" applyBorder="1" applyAlignment="1">
      <alignment/>
    </xf>
    <xf numFmtId="0" fontId="1" fillId="0" borderId="7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4" fontId="0" fillId="0" borderId="6" xfId="0" applyNumberFormat="1" applyFont="1" applyFill="1" applyBorder="1" applyAlignment="1">
      <alignment horizontal="center" vertical="center"/>
    </xf>
    <xf numFmtId="174" fontId="0" fillId="0" borderId="1" xfId="0" applyNumberFormat="1" applyFont="1" applyFill="1" applyBorder="1" applyAlignment="1">
      <alignment horizontal="center" vertical="center"/>
    </xf>
    <xf numFmtId="174" fontId="0" fillId="0" borderId="6" xfId="0" applyNumberForma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5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" fontId="0" fillId="0" borderId="0" xfId="0" applyNumberFormat="1" applyFill="1" applyBorder="1" applyAlignment="1">
      <alignment horizontal="center"/>
    </xf>
    <xf numFmtId="0" fontId="24" fillId="0" borderId="5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74" fontId="0" fillId="0" borderId="32" xfId="0" applyNumberFormat="1" applyFont="1" applyFill="1" applyBorder="1" applyAlignment="1">
      <alignment horizontal="center" vertical="center"/>
    </xf>
    <xf numFmtId="174" fontId="0" fillId="0" borderId="31" xfId="0" applyNumberFormat="1" applyFont="1" applyFill="1" applyBorder="1" applyAlignment="1">
      <alignment horizontal="center" vertical="center"/>
    </xf>
    <xf numFmtId="174" fontId="0" fillId="0" borderId="32" xfId="0" applyNumberForma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4" fontId="0" fillId="0" borderId="28" xfId="0" applyNumberForma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8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25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4" fontId="0" fillId="0" borderId="12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14" fontId="0" fillId="0" borderId="12" xfId="0" applyNumberFormat="1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74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2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4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11"/>
        <xdr:cNvSpPr>
          <a:spLocks/>
        </xdr:cNvSpPr>
      </xdr:nvSpPr>
      <xdr:spPr>
        <a:xfrm>
          <a:off x="891540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12"/>
        <xdr:cNvSpPr>
          <a:spLocks/>
        </xdr:cNvSpPr>
      </xdr:nvSpPr>
      <xdr:spPr>
        <a:xfrm>
          <a:off x="8839200" y="721995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13"/>
        <xdr:cNvSpPr>
          <a:spLocks/>
        </xdr:cNvSpPr>
      </xdr:nvSpPr>
      <xdr:spPr>
        <a:xfrm flipH="1">
          <a:off x="1087755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14"/>
        <xdr:cNvSpPr>
          <a:spLocks/>
        </xdr:cNvSpPr>
      </xdr:nvSpPr>
      <xdr:spPr>
        <a:xfrm>
          <a:off x="891540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15"/>
        <xdr:cNvSpPr>
          <a:spLocks/>
        </xdr:cNvSpPr>
      </xdr:nvSpPr>
      <xdr:spPr>
        <a:xfrm>
          <a:off x="8839200" y="721995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1087755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7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8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9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20"/>
        <xdr:cNvSpPr>
          <a:spLocks/>
        </xdr:cNvSpPr>
      </xdr:nvSpPr>
      <xdr:spPr>
        <a:xfrm>
          <a:off x="891540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21"/>
        <xdr:cNvSpPr>
          <a:spLocks/>
        </xdr:cNvSpPr>
      </xdr:nvSpPr>
      <xdr:spPr>
        <a:xfrm>
          <a:off x="8839200" y="721995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22"/>
        <xdr:cNvSpPr>
          <a:spLocks/>
        </xdr:cNvSpPr>
      </xdr:nvSpPr>
      <xdr:spPr>
        <a:xfrm flipH="1">
          <a:off x="1087755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23"/>
        <xdr:cNvSpPr>
          <a:spLocks/>
        </xdr:cNvSpPr>
      </xdr:nvSpPr>
      <xdr:spPr>
        <a:xfrm>
          <a:off x="891540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24"/>
        <xdr:cNvSpPr>
          <a:spLocks/>
        </xdr:cNvSpPr>
      </xdr:nvSpPr>
      <xdr:spPr>
        <a:xfrm>
          <a:off x="8839200" y="721995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25"/>
        <xdr:cNvSpPr>
          <a:spLocks/>
        </xdr:cNvSpPr>
      </xdr:nvSpPr>
      <xdr:spPr>
        <a:xfrm flipH="1">
          <a:off x="1087755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26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8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2" name="Line 34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3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4" name="Line 32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3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6" name="Line 30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9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88682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1062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848975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886825" y="5514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10625" y="55149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48975" y="5514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886825" y="5514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10625" y="55149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48975" y="5514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88682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1062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848975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886825" y="5514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10625" y="55149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48975" y="5514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886825" y="5514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10625" y="55149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48975" y="5514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88682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1062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848975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888682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1062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888682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1062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888682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1062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88682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1062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848975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886825" y="5514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10625" y="55149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48975" y="5514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886825" y="5514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10625" y="55149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48975" y="5514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88682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1062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848975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886825" y="5514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10625" y="55149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48975" y="5514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886825" y="5514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10625" y="55149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48975" y="5514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88682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1062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848975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888682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1062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888682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1062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888682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1062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88682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1062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848975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886825" y="5514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10625" y="55149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48975" y="5514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886825" y="5514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10625" y="55149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48975" y="5514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88682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1062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848975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886825" y="5514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10625" y="55149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48975" y="5514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886825" y="5514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10625" y="55149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48975" y="5514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88682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1062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848975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888682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1062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888682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1062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888682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1062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88682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1062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848975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886825" y="52292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10625" y="522922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48975" y="52292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886825" y="52292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10625" y="522922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48975" y="52292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88682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1062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848975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886825" y="52292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10625" y="522922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48975" y="52292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886825" y="52292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10625" y="522922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48975" y="52292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88682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1062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848975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888682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1062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888682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1062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888682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1062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9535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773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915650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53500" y="60864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77300" y="60864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915650" y="60864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53500" y="60864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77300" y="60864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915650" y="60864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9535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773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915650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53500" y="60864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77300" y="60864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915650" y="60864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53500" y="60864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77300" y="60864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915650" y="60864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9535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773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915650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89535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773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89535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773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89535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773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94397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6777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906125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43975" y="6657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67775" y="66579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906125" y="6657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43975" y="6657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67775" y="66579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906125" y="6657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94397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6777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906125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43975" y="6657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67775" y="66579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906125" y="6657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43975" y="6657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67775" y="66579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906125" y="6657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94397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6777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906125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894397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6777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894397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6777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894397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6777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94397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6777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906125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43975" y="5514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67775" y="55149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906125" y="5514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43975" y="5514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67775" y="55149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906125" y="5514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94397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6777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906125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43975" y="5514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67775" y="55149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906125" y="5514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43975" y="5514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67775" y="55149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906125" y="5514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94397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6777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906125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894397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6777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894397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6777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894397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6777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94397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6777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906125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43975" y="5514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67775" y="55149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906125" y="5514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43975" y="5514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67775" y="55149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906125" y="5514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94397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6777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906125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43975" y="5514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67775" y="55149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906125" y="5514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43975" y="5514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67775" y="55149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906125" y="55149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94397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6777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906125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894397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6777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894397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6777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894397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6777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9535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773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915650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53500" y="49434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77300" y="49434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915650" y="49434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53500" y="49434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77300" y="49434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915650" y="49434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9535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773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915650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53500" y="49434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77300" y="49434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915650" y="49434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53500" y="49434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77300" y="49434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915650" y="49434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9535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773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915650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89535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773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89535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773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89535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773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721995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721995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721995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721995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9535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773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915650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53500" y="52292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77300" y="522922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915650" y="52292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53500" y="52292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77300" y="522922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915650" y="52292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9535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773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915650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53500" y="52292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77300" y="522922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915650" y="52292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53500" y="52292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77300" y="522922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915650" y="52292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9535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773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915650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89535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773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89535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773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89535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773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94397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6777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906125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43975" y="49434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67775" y="49434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906125" y="49434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43975" y="49434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67775" y="49434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906125" y="49434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94397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6777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906125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43975" y="49434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67775" y="49434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906125" y="49434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43975" y="49434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67775" y="49434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906125" y="49434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94397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6777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906125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894397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6777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894397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6777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894397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6777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94397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6777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906125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43975" y="52292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67775" y="522922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906125" y="52292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43975" y="52292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67775" y="522922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906125" y="52292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94397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6777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906125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43975" y="52292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67775" y="522922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906125" y="52292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43975" y="52292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67775" y="522922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906125" y="52292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94397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6777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906125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894397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6777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894397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6777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8943975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67775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721995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721995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721995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721995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496300" y="74295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420100" y="80962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458450" y="77152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496300" y="61055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420100" y="610552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458450" y="61055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496300" y="61055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420100" y="610552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458450" y="61055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496300" y="74295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420100" y="80962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458450" y="77152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496300" y="61055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420100" y="610552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458450" y="61055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496300" y="61055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420100" y="610552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458450" y="61055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496300" y="74295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420100" y="80962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458450" y="77152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410575" y="74295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334375" y="80962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372725" y="77152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23</xdr:row>
      <xdr:rowOff>0</xdr:rowOff>
    </xdr:from>
    <xdr:to>
      <xdr:col>21</xdr:col>
      <xdr:colOff>95250</xdr:colOff>
      <xdr:row>23</xdr:row>
      <xdr:rowOff>0</xdr:rowOff>
    </xdr:to>
    <xdr:sp>
      <xdr:nvSpPr>
        <xdr:cNvPr id="4" name="Line 4"/>
        <xdr:cNvSpPr>
          <a:spLocks/>
        </xdr:cNvSpPr>
      </xdr:nvSpPr>
      <xdr:spPr>
        <a:xfrm>
          <a:off x="8410575" y="548640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23</xdr:row>
      <xdr:rowOff>0</xdr:rowOff>
    </xdr:from>
    <xdr:to>
      <xdr:col>21</xdr:col>
      <xdr:colOff>171450</xdr:colOff>
      <xdr:row>23</xdr:row>
      <xdr:rowOff>0</xdr:rowOff>
    </xdr:to>
    <xdr:sp>
      <xdr:nvSpPr>
        <xdr:cNvPr id="5" name="Line 5"/>
        <xdr:cNvSpPr>
          <a:spLocks/>
        </xdr:cNvSpPr>
      </xdr:nvSpPr>
      <xdr:spPr>
        <a:xfrm>
          <a:off x="8334375" y="548640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23</xdr:row>
      <xdr:rowOff>0</xdr:rowOff>
    </xdr:from>
    <xdr:to>
      <xdr:col>27</xdr:col>
      <xdr:colOff>85725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372725" y="548640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23</xdr:row>
      <xdr:rowOff>0</xdr:rowOff>
    </xdr:from>
    <xdr:to>
      <xdr:col>21</xdr:col>
      <xdr:colOff>95250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8410575" y="548640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23</xdr:row>
      <xdr:rowOff>0</xdr:rowOff>
    </xdr:from>
    <xdr:to>
      <xdr:col>21</xdr:col>
      <xdr:colOff>171450</xdr:colOff>
      <xdr:row>23</xdr:row>
      <xdr:rowOff>0</xdr:rowOff>
    </xdr:to>
    <xdr:sp>
      <xdr:nvSpPr>
        <xdr:cNvPr id="8" name="Line 8"/>
        <xdr:cNvSpPr>
          <a:spLocks/>
        </xdr:cNvSpPr>
      </xdr:nvSpPr>
      <xdr:spPr>
        <a:xfrm>
          <a:off x="8334375" y="548640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23</xdr:row>
      <xdr:rowOff>0</xdr:rowOff>
    </xdr:from>
    <xdr:to>
      <xdr:col>27</xdr:col>
      <xdr:colOff>85725</xdr:colOff>
      <xdr:row>23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372725" y="548640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410575" y="74295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334375" y="80962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372725" y="77152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23</xdr:row>
      <xdr:rowOff>0</xdr:rowOff>
    </xdr:from>
    <xdr:to>
      <xdr:col>21</xdr:col>
      <xdr:colOff>95250</xdr:colOff>
      <xdr:row>23</xdr:row>
      <xdr:rowOff>0</xdr:rowOff>
    </xdr:to>
    <xdr:sp>
      <xdr:nvSpPr>
        <xdr:cNvPr id="13" name="Line 13"/>
        <xdr:cNvSpPr>
          <a:spLocks/>
        </xdr:cNvSpPr>
      </xdr:nvSpPr>
      <xdr:spPr>
        <a:xfrm>
          <a:off x="8410575" y="548640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23</xdr:row>
      <xdr:rowOff>0</xdr:rowOff>
    </xdr:from>
    <xdr:to>
      <xdr:col>21</xdr:col>
      <xdr:colOff>171450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8334375" y="548640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23</xdr:row>
      <xdr:rowOff>0</xdr:rowOff>
    </xdr:from>
    <xdr:to>
      <xdr:col>27</xdr:col>
      <xdr:colOff>85725</xdr:colOff>
      <xdr:row>23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372725" y="548640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23</xdr:row>
      <xdr:rowOff>0</xdr:rowOff>
    </xdr:from>
    <xdr:to>
      <xdr:col>21</xdr:col>
      <xdr:colOff>95250</xdr:colOff>
      <xdr:row>23</xdr:row>
      <xdr:rowOff>0</xdr:rowOff>
    </xdr:to>
    <xdr:sp>
      <xdr:nvSpPr>
        <xdr:cNvPr id="16" name="Line 16"/>
        <xdr:cNvSpPr>
          <a:spLocks/>
        </xdr:cNvSpPr>
      </xdr:nvSpPr>
      <xdr:spPr>
        <a:xfrm>
          <a:off x="8410575" y="548640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23</xdr:row>
      <xdr:rowOff>0</xdr:rowOff>
    </xdr:from>
    <xdr:to>
      <xdr:col>21</xdr:col>
      <xdr:colOff>171450</xdr:colOff>
      <xdr:row>23</xdr:row>
      <xdr:rowOff>0</xdr:rowOff>
    </xdr:to>
    <xdr:sp>
      <xdr:nvSpPr>
        <xdr:cNvPr id="17" name="Line 17"/>
        <xdr:cNvSpPr>
          <a:spLocks/>
        </xdr:cNvSpPr>
      </xdr:nvSpPr>
      <xdr:spPr>
        <a:xfrm>
          <a:off x="8334375" y="548640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23</xdr:row>
      <xdr:rowOff>0</xdr:rowOff>
    </xdr:from>
    <xdr:to>
      <xdr:col>27</xdr:col>
      <xdr:colOff>85725</xdr:colOff>
      <xdr:row>23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372725" y="548640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410575" y="74295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334375" y="80962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372725" y="77152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181975" y="8001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105775" y="8667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144125" y="8286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9</xdr:row>
      <xdr:rowOff>0</xdr:rowOff>
    </xdr:from>
    <xdr:to>
      <xdr:col>21</xdr:col>
      <xdr:colOff>95250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8181975" y="240030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9</xdr:row>
      <xdr:rowOff>0</xdr:rowOff>
    </xdr:from>
    <xdr:to>
      <xdr:col>21</xdr:col>
      <xdr:colOff>171450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>
          <a:off x="8105775" y="240030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9</xdr:row>
      <xdr:rowOff>0</xdr:rowOff>
    </xdr:from>
    <xdr:to>
      <xdr:col>27</xdr:col>
      <xdr:colOff>85725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144125" y="240030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9</xdr:row>
      <xdr:rowOff>0</xdr:rowOff>
    </xdr:from>
    <xdr:to>
      <xdr:col>21</xdr:col>
      <xdr:colOff>95250</xdr:colOff>
      <xdr:row>9</xdr:row>
      <xdr:rowOff>0</xdr:rowOff>
    </xdr:to>
    <xdr:sp>
      <xdr:nvSpPr>
        <xdr:cNvPr id="7" name="Line 7"/>
        <xdr:cNvSpPr>
          <a:spLocks/>
        </xdr:cNvSpPr>
      </xdr:nvSpPr>
      <xdr:spPr>
        <a:xfrm>
          <a:off x="8181975" y="240030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9</xdr:row>
      <xdr:rowOff>0</xdr:rowOff>
    </xdr:from>
    <xdr:to>
      <xdr:col>21</xdr:col>
      <xdr:colOff>171450</xdr:colOff>
      <xdr:row>9</xdr:row>
      <xdr:rowOff>0</xdr:rowOff>
    </xdr:to>
    <xdr:sp>
      <xdr:nvSpPr>
        <xdr:cNvPr id="8" name="Line 8"/>
        <xdr:cNvSpPr>
          <a:spLocks/>
        </xdr:cNvSpPr>
      </xdr:nvSpPr>
      <xdr:spPr>
        <a:xfrm>
          <a:off x="8105775" y="240030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9</xdr:row>
      <xdr:rowOff>0</xdr:rowOff>
    </xdr:from>
    <xdr:to>
      <xdr:col>27</xdr:col>
      <xdr:colOff>85725</xdr:colOff>
      <xdr:row>9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144125" y="240030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181975" y="8001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105775" y="8667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144125" y="8286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9</xdr:row>
      <xdr:rowOff>0</xdr:rowOff>
    </xdr:from>
    <xdr:to>
      <xdr:col>21</xdr:col>
      <xdr:colOff>95250</xdr:colOff>
      <xdr:row>9</xdr:row>
      <xdr:rowOff>0</xdr:rowOff>
    </xdr:to>
    <xdr:sp>
      <xdr:nvSpPr>
        <xdr:cNvPr id="13" name="Line 13"/>
        <xdr:cNvSpPr>
          <a:spLocks/>
        </xdr:cNvSpPr>
      </xdr:nvSpPr>
      <xdr:spPr>
        <a:xfrm>
          <a:off x="8181975" y="240030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9</xdr:row>
      <xdr:rowOff>0</xdr:rowOff>
    </xdr:from>
    <xdr:to>
      <xdr:col>21</xdr:col>
      <xdr:colOff>171450</xdr:colOff>
      <xdr:row>9</xdr:row>
      <xdr:rowOff>0</xdr:rowOff>
    </xdr:to>
    <xdr:sp>
      <xdr:nvSpPr>
        <xdr:cNvPr id="14" name="Line 14"/>
        <xdr:cNvSpPr>
          <a:spLocks/>
        </xdr:cNvSpPr>
      </xdr:nvSpPr>
      <xdr:spPr>
        <a:xfrm>
          <a:off x="8105775" y="240030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9</xdr:row>
      <xdr:rowOff>0</xdr:rowOff>
    </xdr:from>
    <xdr:to>
      <xdr:col>27</xdr:col>
      <xdr:colOff>85725</xdr:colOff>
      <xdr:row>9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144125" y="240030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9</xdr:row>
      <xdr:rowOff>0</xdr:rowOff>
    </xdr:from>
    <xdr:to>
      <xdr:col>21</xdr:col>
      <xdr:colOff>95250</xdr:colOff>
      <xdr:row>9</xdr:row>
      <xdr:rowOff>0</xdr:rowOff>
    </xdr:to>
    <xdr:sp>
      <xdr:nvSpPr>
        <xdr:cNvPr id="16" name="Line 16"/>
        <xdr:cNvSpPr>
          <a:spLocks/>
        </xdr:cNvSpPr>
      </xdr:nvSpPr>
      <xdr:spPr>
        <a:xfrm>
          <a:off x="8181975" y="240030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9</xdr:row>
      <xdr:rowOff>0</xdr:rowOff>
    </xdr:from>
    <xdr:to>
      <xdr:col>21</xdr:col>
      <xdr:colOff>171450</xdr:colOff>
      <xdr:row>9</xdr:row>
      <xdr:rowOff>0</xdr:rowOff>
    </xdr:to>
    <xdr:sp>
      <xdr:nvSpPr>
        <xdr:cNvPr id="17" name="Line 17"/>
        <xdr:cNvSpPr>
          <a:spLocks/>
        </xdr:cNvSpPr>
      </xdr:nvSpPr>
      <xdr:spPr>
        <a:xfrm>
          <a:off x="8105775" y="240030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9</xdr:row>
      <xdr:rowOff>0</xdr:rowOff>
    </xdr:from>
    <xdr:to>
      <xdr:col>27</xdr:col>
      <xdr:colOff>85725</xdr:colOff>
      <xdr:row>9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144125" y="240030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181975" y="8001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105775" y="8667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144125" y="8286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2" name="Line 29"/>
        <xdr:cNvSpPr>
          <a:spLocks/>
        </xdr:cNvSpPr>
      </xdr:nvSpPr>
      <xdr:spPr>
        <a:xfrm>
          <a:off x="8181975" y="8001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8"/>
        <xdr:cNvSpPr>
          <a:spLocks/>
        </xdr:cNvSpPr>
      </xdr:nvSpPr>
      <xdr:spPr>
        <a:xfrm>
          <a:off x="8105775" y="8667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4" name="Line 27"/>
        <xdr:cNvSpPr>
          <a:spLocks/>
        </xdr:cNvSpPr>
      </xdr:nvSpPr>
      <xdr:spPr>
        <a:xfrm>
          <a:off x="8181975" y="8001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6"/>
        <xdr:cNvSpPr>
          <a:spLocks/>
        </xdr:cNvSpPr>
      </xdr:nvSpPr>
      <xdr:spPr>
        <a:xfrm>
          <a:off x="8105775" y="8667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6" name="Line 25"/>
        <xdr:cNvSpPr>
          <a:spLocks/>
        </xdr:cNvSpPr>
      </xdr:nvSpPr>
      <xdr:spPr>
        <a:xfrm>
          <a:off x="8181975" y="8001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4"/>
        <xdr:cNvSpPr>
          <a:spLocks/>
        </xdr:cNvSpPr>
      </xdr:nvSpPr>
      <xdr:spPr>
        <a:xfrm>
          <a:off x="8105775" y="8667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3</xdr:row>
      <xdr:rowOff>28575</xdr:rowOff>
    </xdr:from>
    <xdr:to>
      <xdr:col>16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26745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19050</xdr:colOff>
      <xdr:row>3</xdr:row>
      <xdr:rowOff>95250</xdr:rowOff>
    </xdr:from>
    <xdr:to>
      <xdr:col>16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619125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85725</xdr:colOff>
      <xdr:row>3</xdr:row>
      <xdr:rowOff>57150</xdr:rowOff>
    </xdr:from>
    <xdr:to>
      <xdr:col>22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9344025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95250</xdr:colOff>
      <xdr:row>18</xdr:row>
      <xdr:rowOff>0</xdr:rowOff>
    </xdr:from>
    <xdr:to>
      <xdr:col>16</xdr:col>
      <xdr:colOff>95250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>
          <a:off x="6267450" y="567690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19050</xdr:colOff>
      <xdr:row>18</xdr:row>
      <xdr:rowOff>0</xdr:rowOff>
    </xdr:from>
    <xdr:to>
      <xdr:col>16</xdr:col>
      <xdr:colOff>171450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6191250" y="567690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85725</xdr:colOff>
      <xdr:row>18</xdr:row>
      <xdr:rowOff>0</xdr:rowOff>
    </xdr:from>
    <xdr:to>
      <xdr:col>22</xdr:col>
      <xdr:colOff>85725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344025" y="567690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95250</xdr:colOff>
      <xdr:row>18</xdr:row>
      <xdr:rowOff>0</xdr:rowOff>
    </xdr:from>
    <xdr:to>
      <xdr:col>16</xdr:col>
      <xdr:colOff>95250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>
          <a:off x="6267450" y="567690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19050</xdr:colOff>
      <xdr:row>18</xdr:row>
      <xdr:rowOff>0</xdr:rowOff>
    </xdr:from>
    <xdr:to>
      <xdr:col>16</xdr:col>
      <xdr:colOff>171450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>
          <a:off x="6191250" y="567690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85725</xdr:colOff>
      <xdr:row>18</xdr:row>
      <xdr:rowOff>0</xdr:rowOff>
    </xdr:from>
    <xdr:to>
      <xdr:col>22</xdr:col>
      <xdr:colOff>85725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9344025" y="567690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95250</xdr:colOff>
      <xdr:row>3</xdr:row>
      <xdr:rowOff>28575</xdr:rowOff>
    </xdr:from>
    <xdr:to>
      <xdr:col>16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626745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19050</xdr:colOff>
      <xdr:row>3</xdr:row>
      <xdr:rowOff>95250</xdr:rowOff>
    </xdr:from>
    <xdr:to>
      <xdr:col>16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619125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85725</xdr:colOff>
      <xdr:row>3</xdr:row>
      <xdr:rowOff>57150</xdr:rowOff>
    </xdr:from>
    <xdr:to>
      <xdr:col>22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9344025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95250</xdr:colOff>
      <xdr:row>18</xdr:row>
      <xdr:rowOff>0</xdr:rowOff>
    </xdr:from>
    <xdr:to>
      <xdr:col>16</xdr:col>
      <xdr:colOff>95250</xdr:colOff>
      <xdr:row>18</xdr:row>
      <xdr:rowOff>0</xdr:rowOff>
    </xdr:to>
    <xdr:sp>
      <xdr:nvSpPr>
        <xdr:cNvPr id="13" name="Line 13"/>
        <xdr:cNvSpPr>
          <a:spLocks/>
        </xdr:cNvSpPr>
      </xdr:nvSpPr>
      <xdr:spPr>
        <a:xfrm>
          <a:off x="6267450" y="567690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19050</xdr:colOff>
      <xdr:row>18</xdr:row>
      <xdr:rowOff>0</xdr:rowOff>
    </xdr:from>
    <xdr:to>
      <xdr:col>16</xdr:col>
      <xdr:colOff>171450</xdr:colOff>
      <xdr:row>18</xdr:row>
      <xdr:rowOff>0</xdr:rowOff>
    </xdr:to>
    <xdr:sp>
      <xdr:nvSpPr>
        <xdr:cNvPr id="14" name="Line 14"/>
        <xdr:cNvSpPr>
          <a:spLocks/>
        </xdr:cNvSpPr>
      </xdr:nvSpPr>
      <xdr:spPr>
        <a:xfrm>
          <a:off x="6191250" y="567690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85725</xdr:colOff>
      <xdr:row>18</xdr:row>
      <xdr:rowOff>0</xdr:rowOff>
    </xdr:from>
    <xdr:to>
      <xdr:col>22</xdr:col>
      <xdr:colOff>85725</xdr:colOff>
      <xdr:row>18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344025" y="567690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95250</xdr:colOff>
      <xdr:row>18</xdr:row>
      <xdr:rowOff>0</xdr:rowOff>
    </xdr:from>
    <xdr:to>
      <xdr:col>16</xdr:col>
      <xdr:colOff>95250</xdr:colOff>
      <xdr:row>18</xdr:row>
      <xdr:rowOff>0</xdr:rowOff>
    </xdr:to>
    <xdr:sp>
      <xdr:nvSpPr>
        <xdr:cNvPr id="16" name="Line 16"/>
        <xdr:cNvSpPr>
          <a:spLocks/>
        </xdr:cNvSpPr>
      </xdr:nvSpPr>
      <xdr:spPr>
        <a:xfrm>
          <a:off x="6267450" y="567690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19050</xdr:colOff>
      <xdr:row>18</xdr:row>
      <xdr:rowOff>0</xdr:rowOff>
    </xdr:from>
    <xdr:to>
      <xdr:col>16</xdr:col>
      <xdr:colOff>171450</xdr:colOff>
      <xdr:row>18</xdr:row>
      <xdr:rowOff>0</xdr:rowOff>
    </xdr:to>
    <xdr:sp>
      <xdr:nvSpPr>
        <xdr:cNvPr id="17" name="Line 17"/>
        <xdr:cNvSpPr>
          <a:spLocks/>
        </xdr:cNvSpPr>
      </xdr:nvSpPr>
      <xdr:spPr>
        <a:xfrm>
          <a:off x="6191250" y="567690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85725</xdr:colOff>
      <xdr:row>18</xdr:row>
      <xdr:rowOff>0</xdr:rowOff>
    </xdr:from>
    <xdr:to>
      <xdr:col>22</xdr:col>
      <xdr:colOff>85725</xdr:colOff>
      <xdr:row>18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344025" y="567690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95250</xdr:colOff>
      <xdr:row>3</xdr:row>
      <xdr:rowOff>28575</xdr:rowOff>
    </xdr:from>
    <xdr:to>
      <xdr:col>16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626745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19050</xdr:colOff>
      <xdr:row>3</xdr:row>
      <xdr:rowOff>95250</xdr:rowOff>
    </xdr:from>
    <xdr:to>
      <xdr:col>16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619125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85725</xdr:colOff>
      <xdr:row>3</xdr:row>
      <xdr:rowOff>57150</xdr:rowOff>
    </xdr:from>
    <xdr:to>
      <xdr:col>22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9344025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721995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721995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721995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721995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721995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721995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721995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721995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721995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721995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721995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721995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721995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721995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721995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721995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721995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721995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721995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721995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721995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721995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721995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721995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72199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12" name="Line 12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24</xdr:row>
      <xdr:rowOff>0</xdr:rowOff>
    </xdr:from>
    <xdr:to>
      <xdr:col>21</xdr:col>
      <xdr:colOff>95250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55054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0</xdr:rowOff>
    </xdr:from>
    <xdr:to>
      <xdr:col>21</xdr:col>
      <xdr:colOff>171450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839200" y="5505450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24</xdr:row>
      <xdr:rowOff>0</xdr:rowOff>
    </xdr:from>
    <xdr:to>
      <xdr:col>27</xdr:col>
      <xdr:colOff>85725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0877550" y="55054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85725</xdr:colOff>
      <xdr:row>3</xdr:row>
      <xdr:rowOff>57150</xdr:rowOff>
    </xdr:from>
    <xdr:to>
      <xdr:col>27</xdr:col>
      <xdr:colOff>85725</xdr:colOff>
      <xdr:row>3</xdr:row>
      <xdr:rowOff>190500</xdr:rowOff>
    </xdr:to>
    <xdr:sp>
      <xdr:nvSpPr>
        <xdr:cNvPr id="21" name="Line 21"/>
        <xdr:cNvSpPr>
          <a:spLocks/>
        </xdr:cNvSpPr>
      </xdr:nvSpPr>
      <xdr:spPr>
        <a:xfrm flipH="1">
          <a:off x="10877550" y="981075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28575</xdr:rowOff>
    </xdr:from>
    <xdr:to>
      <xdr:col>21</xdr:col>
      <xdr:colOff>95250</xdr:colOff>
      <xdr:row>3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8915400" y="952500"/>
          <a:ext cx="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95250</xdr:rowOff>
    </xdr:from>
    <xdr:to>
      <xdr:col>21</xdr:col>
      <xdr:colOff>171450</xdr:colOff>
      <xdr:row>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8839200" y="1019175"/>
          <a:ext cx="152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BG24"/>
  <sheetViews>
    <sheetView zoomScale="85" zoomScaleNormal="85" workbookViewId="0" topLeftCell="A1">
      <selection activeCell="B20" sqref="B20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8" t="s">
        <v>64</v>
      </c>
      <c r="C1" s="43"/>
      <c r="D1" s="13"/>
      <c r="E1" s="13"/>
      <c r="F1" s="13"/>
      <c r="G1" s="13"/>
      <c r="H1" s="13"/>
      <c r="I1" s="13"/>
      <c r="J1" s="13"/>
      <c r="K1" s="14"/>
      <c r="L1" s="15"/>
      <c r="M1" s="213" t="s">
        <v>60</v>
      </c>
      <c r="N1" s="51"/>
      <c r="O1" s="175"/>
      <c r="P1" s="53"/>
      <c r="Q1" s="214" t="s">
        <v>65</v>
      </c>
      <c r="R1" s="15"/>
      <c r="S1" s="15"/>
      <c r="T1" s="15"/>
      <c r="U1" s="15"/>
      <c r="V1" s="223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9" t="s">
        <v>58</v>
      </c>
      <c r="C2" s="44"/>
      <c r="D2" s="210"/>
      <c r="E2" s="211" t="s">
        <v>27</v>
      </c>
      <c r="F2" s="212">
        <v>1</v>
      </c>
      <c r="G2" s="70"/>
      <c r="H2" s="88"/>
      <c r="I2" s="92"/>
      <c r="J2" s="89"/>
      <c r="K2" s="90"/>
      <c r="L2" s="20"/>
      <c r="M2" s="83" t="s">
        <v>1</v>
      </c>
      <c r="N2" s="20"/>
      <c r="O2" s="20" t="s">
        <v>57</v>
      </c>
      <c r="P2" s="19"/>
      <c r="Q2" s="50"/>
      <c r="R2" s="352">
        <v>38990</v>
      </c>
      <c r="S2" s="352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thickBot="1">
      <c r="A7" s="104">
        <v>0</v>
      </c>
      <c r="B7" s="173"/>
      <c r="C7" s="66"/>
      <c r="D7" s="75"/>
      <c r="E7" s="59"/>
      <c r="F7" s="196">
        <f>IF(D7=0,"",E7/D7*100)</f>
      </c>
      <c r="G7" s="75"/>
      <c r="H7" s="59"/>
      <c r="I7" s="191">
        <f aca="true" t="shared" si="0" ref="I7:I24">IF(G7=0,"",H7/G7*100)</f>
      </c>
      <c r="J7" s="75"/>
      <c r="K7" s="59"/>
      <c r="L7" s="196">
        <f aca="true" t="shared" si="1" ref="L7:L24">IF(J7=0,"",K7/J7*100)</f>
      </c>
      <c r="M7" s="75"/>
      <c r="N7" s="59"/>
      <c r="O7" s="191">
        <f aca="true" t="shared" si="2" ref="O7:O24">IF(M7=0,"",N7/M7*100)</f>
      </c>
      <c r="P7" s="75">
        <f>IF(U7="","",D7+G7+J7+M7)</f>
      </c>
      <c r="Q7" s="59">
        <f>IF(P7="","",E7+H7+K7+N7)</f>
      </c>
      <c r="R7" s="76">
        <f>IF(OR(P7=0,U7=""),"",Q7/P7*100)</f>
      </c>
      <c r="S7" s="104">
        <f>IF(U7="","",(E7*2)+(H7*2)+(K7*3)+N7)</f>
      </c>
      <c r="T7" s="66">
        <f>IF(U7="","",(2*Q7)-P7)</f>
      </c>
      <c r="U7" s="66">
        <f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>IF(U7="","",SUM(V7:AA7)-SUM(AB7:AD7))</f>
      </c>
      <c r="AF7" s="182">
        <f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181"/>
      <c r="D8" s="75"/>
      <c r="E8" s="59"/>
      <c r="F8" s="196">
        <f>IF(D8=0,"",E8/D8*100)</f>
      </c>
      <c r="G8" s="75"/>
      <c r="H8" s="59"/>
      <c r="I8" s="191">
        <f t="shared" si="0"/>
      </c>
      <c r="J8" s="75"/>
      <c r="K8" s="59"/>
      <c r="L8" s="196">
        <f t="shared" si="1"/>
      </c>
      <c r="M8" s="75"/>
      <c r="N8" s="59"/>
      <c r="O8" s="191">
        <f t="shared" si="2"/>
      </c>
      <c r="P8" s="75">
        <f aca="true" t="shared" si="3" ref="P8:P23">IF(U8="","",D8+G8+J8+M8)</f>
      </c>
      <c r="Q8" s="59">
        <f aca="true" t="shared" si="4" ref="Q8:Q23">IF(P8="","",E8+H8+K8+N8)</f>
      </c>
      <c r="R8" s="76">
        <f>IF(OR(P8=0,U8=""),"",Q8/P8*100)</f>
      </c>
      <c r="S8" s="104">
        <f aca="true" t="shared" si="5" ref="S8:S23">IF(U8="","",(E8*2)+(H8*2)+(K8*3)+N8)</f>
      </c>
      <c r="T8" s="66">
        <f aca="true" t="shared" si="6" ref="T8:T23">IF(U8="","",(2*Q8)-P8)</f>
      </c>
      <c r="U8" s="66">
        <f aca="true" t="shared" si="7" ref="U8:U23">IF(C8&gt;0,1,"")</f>
      </c>
      <c r="V8" s="75"/>
      <c r="W8" s="59"/>
      <c r="X8" s="59"/>
      <c r="Y8" s="59"/>
      <c r="Z8" s="111"/>
      <c r="AA8" s="78"/>
      <c r="AB8" s="75"/>
      <c r="AC8" s="59"/>
      <c r="AD8" s="78"/>
      <c r="AE8" s="84">
        <f aca="true" t="shared" si="8" ref="AE8:AE23">IF(U8="","",SUM(V8:AA8)-SUM(AB8:AD8))</f>
      </c>
      <c r="AF8" s="182">
        <f aca="true" t="shared" si="9" ref="AF8:AF23">IF(U8="","",T8+AE8)</f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>
        <v>0.00989583333333333</v>
      </c>
      <c r="D9" s="86">
        <v>1</v>
      </c>
      <c r="E9" s="59">
        <v>1</v>
      </c>
      <c r="F9" s="196">
        <f aca="true" t="shared" si="10" ref="F9:F24">IF(D9=0,"",E9/D9*100)</f>
        <v>100</v>
      </c>
      <c r="G9" s="75">
        <v>3</v>
      </c>
      <c r="H9" s="59">
        <v>1</v>
      </c>
      <c r="I9" s="191">
        <f t="shared" si="0"/>
        <v>33.3</v>
      </c>
      <c r="J9" s="75"/>
      <c r="K9" s="59"/>
      <c r="L9" s="196">
        <f t="shared" si="1"/>
      </c>
      <c r="M9" s="75"/>
      <c r="N9" s="59"/>
      <c r="O9" s="191">
        <f t="shared" si="2"/>
      </c>
      <c r="P9" s="75">
        <f t="shared" si="3"/>
        <v>4</v>
      </c>
      <c r="Q9" s="59">
        <f t="shared" si="4"/>
        <v>2</v>
      </c>
      <c r="R9" s="76">
        <f>IF(OR(P9=0,U9=""),"",Q9/P9*100)</f>
        <v>50</v>
      </c>
      <c r="S9" s="104">
        <f t="shared" si="5"/>
        <v>4</v>
      </c>
      <c r="T9" s="66">
        <f t="shared" si="6"/>
        <v>0</v>
      </c>
      <c r="U9" s="66">
        <f t="shared" si="7"/>
        <v>1</v>
      </c>
      <c r="V9" s="75"/>
      <c r="W9" s="59"/>
      <c r="X9" s="59">
        <v>1</v>
      </c>
      <c r="Y9" s="59"/>
      <c r="Z9" s="111">
        <v>3</v>
      </c>
      <c r="AA9" s="78">
        <v>1</v>
      </c>
      <c r="AB9" s="75">
        <v>3</v>
      </c>
      <c r="AC9" s="59">
        <v>3</v>
      </c>
      <c r="AD9" s="78">
        <v>4</v>
      </c>
      <c r="AE9" s="84">
        <f t="shared" si="8"/>
        <v>-5</v>
      </c>
      <c r="AF9" s="182">
        <f t="shared" si="9"/>
        <v>-5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181"/>
      <c r="D10" s="75"/>
      <c r="E10" s="59"/>
      <c r="F10" s="196">
        <f t="shared" si="10"/>
      </c>
      <c r="G10" s="75"/>
      <c r="H10" s="59"/>
      <c r="I10" s="191">
        <f t="shared" si="0"/>
      </c>
      <c r="J10" s="75"/>
      <c r="K10" s="59"/>
      <c r="L10" s="196">
        <f t="shared" si="1"/>
      </c>
      <c r="M10" s="75"/>
      <c r="N10" s="59"/>
      <c r="O10" s="191">
        <f t="shared" si="2"/>
      </c>
      <c r="P10" s="75">
        <f t="shared" si="3"/>
      </c>
      <c r="Q10" s="59">
        <f t="shared" si="4"/>
      </c>
      <c r="R10" s="76">
        <f>IF(OR(P10=0,U10=""),"",Q10/P10*100)</f>
      </c>
      <c r="S10" s="104">
        <f t="shared" si="5"/>
      </c>
      <c r="T10" s="66">
        <f t="shared" si="6"/>
      </c>
      <c r="U10" s="66">
        <f t="shared" si="7"/>
      </c>
      <c r="V10" s="59"/>
      <c r="W10" s="85"/>
      <c r="X10" s="59"/>
      <c r="Y10" s="59"/>
      <c r="Z10" s="59"/>
      <c r="AA10" s="59"/>
      <c r="AB10" s="75"/>
      <c r="AC10" s="59"/>
      <c r="AD10" s="78"/>
      <c r="AE10" s="84">
        <f t="shared" si="8"/>
      </c>
      <c r="AF10" s="182">
        <f t="shared" si="9"/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thickBot="1">
      <c r="A11" s="104">
        <v>7</v>
      </c>
      <c r="B11" s="173" t="s">
        <v>41</v>
      </c>
      <c r="C11" s="181">
        <v>0.0165277777777778</v>
      </c>
      <c r="D11" s="86">
        <v>5</v>
      </c>
      <c r="E11" s="59">
        <v>2</v>
      </c>
      <c r="F11" s="196">
        <f t="shared" si="10"/>
        <v>40</v>
      </c>
      <c r="G11" s="75">
        <v>7</v>
      </c>
      <c r="H11" s="59">
        <v>3</v>
      </c>
      <c r="I11" s="191">
        <f t="shared" si="0"/>
        <v>42.9</v>
      </c>
      <c r="J11" s="75">
        <v>1</v>
      </c>
      <c r="K11" s="59">
        <v>0</v>
      </c>
      <c r="L11" s="196">
        <f t="shared" si="1"/>
        <v>0</v>
      </c>
      <c r="M11" s="75">
        <v>4</v>
      </c>
      <c r="N11" s="59">
        <v>4</v>
      </c>
      <c r="O11" s="191">
        <f t="shared" si="2"/>
        <v>100</v>
      </c>
      <c r="P11" s="75">
        <f t="shared" si="3"/>
        <v>17</v>
      </c>
      <c r="Q11" s="59">
        <f t="shared" si="4"/>
        <v>9</v>
      </c>
      <c r="R11" s="76">
        <f aca="true" t="shared" si="11" ref="R11:R23">IF(OR(P11=0,U11=""),"",Q11/P11*100)</f>
        <v>52.9</v>
      </c>
      <c r="S11" s="104">
        <f t="shared" si="5"/>
        <v>14</v>
      </c>
      <c r="T11" s="66">
        <f t="shared" si="6"/>
        <v>1</v>
      </c>
      <c r="U11" s="66">
        <f t="shared" si="7"/>
        <v>1</v>
      </c>
      <c r="V11" s="59">
        <v>2</v>
      </c>
      <c r="W11" s="59">
        <v>3</v>
      </c>
      <c r="X11" s="59">
        <v>3</v>
      </c>
      <c r="Y11" s="59">
        <v>1</v>
      </c>
      <c r="Z11" s="59">
        <v>2</v>
      </c>
      <c r="AA11" s="59">
        <v>3</v>
      </c>
      <c r="AB11" s="75">
        <v>6</v>
      </c>
      <c r="AC11" s="59">
        <v>6</v>
      </c>
      <c r="AD11" s="78">
        <v>2</v>
      </c>
      <c r="AE11" s="84">
        <f t="shared" si="8"/>
        <v>0</v>
      </c>
      <c r="AF11" s="182">
        <f t="shared" si="9"/>
        <v>1</v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>
        <v>0.00921296296296296</v>
      </c>
      <c r="D12" s="86"/>
      <c r="E12" s="59"/>
      <c r="F12" s="196">
        <f t="shared" si="10"/>
      </c>
      <c r="G12" s="75">
        <v>4</v>
      </c>
      <c r="H12" s="59">
        <v>2</v>
      </c>
      <c r="I12" s="191">
        <f t="shared" si="0"/>
        <v>50</v>
      </c>
      <c r="J12" s="75"/>
      <c r="K12" s="59"/>
      <c r="L12" s="196">
        <f t="shared" si="1"/>
      </c>
      <c r="M12" s="75"/>
      <c r="N12" s="59"/>
      <c r="O12" s="191">
        <f t="shared" si="2"/>
      </c>
      <c r="P12" s="75">
        <f t="shared" si="3"/>
        <v>4</v>
      </c>
      <c r="Q12" s="59">
        <f t="shared" si="4"/>
        <v>2</v>
      </c>
      <c r="R12" s="76">
        <f t="shared" si="11"/>
        <v>50</v>
      </c>
      <c r="S12" s="104">
        <f t="shared" si="5"/>
        <v>4</v>
      </c>
      <c r="T12" s="66">
        <f>IF(U12="","",(2*Q12)-P12)</f>
        <v>0</v>
      </c>
      <c r="U12" s="66">
        <f t="shared" si="7"/>
        <v>1</v>
      </c>
      <c r="V12" s="59"/>
      <c r="W12" s="59"/>
      <c r="X12" s="59"/>
      <c r="Y12" s="59"/>
      <c r="Z12" s="59"/>
      <c r="AA12" s="59"/>
      <c r="AB12" s="75">
        <v>1</v>
      </c>
      <c r="AC12" s="59">
        <v>6</v>
      </c>
      <c r="AD12" s="78">
        <v>1</v>
      </c>
      <c r="AE12" s="84">
        <f t="shared" si="8"/>
        <v>-8</v>
      </c>
      <c r="AF12" s="182">
        <f t="shared" si="9"/>
        <v>-8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thickBot="1">
      <c r="A13" s="104">
        <v>9</v>
      </c>
      <c r="B13" s="173" t="s">
        <v>37</v>
      </c>
      <c r="C13" s="181">
        <v>0.0077662037037037</v>
      </c>
      <c r="D13" s="75">
        <v>1</v>
      </c>
      <c r="E13" s="59">
        <v>1</v>
      </c>
      <c r="F13" s="196">
        <f t="shared" si="10"/>
        <v>100</v>
      </c>
      <c r="G13" s="75">
        <v>1</v>
      </c>
      <c r="H13" s="59">
        <v>1</v>
      </c>
      <c r="I13" s="191">
        <f t="shared" si="0"/>
        <v>100</v>
      </c>
      <c r="J13" s="75"/>
      <c r="K13" s="59"/>
      <c r="L13" s="196">
        <f t="shared" si="1"/>
      </c>
      <c r="M13" s="75"/>
      <c r="N13" s="59"/>
      <c r="O13" s="191">
        <f t="shared" si="2"/>
      </c>
      <c r="P13" s="75">
        <f t="shared" si="3"/>
        <v>2</v>
      </c>
      <c r="Q13" s="59">
        <f t="shared" si="4"/>
        <v>2</v>
      </c>
      <c r="R13" s="76">
        <f t="shared" si="11"/>
        <v>100</v>
      </c>
      <c r="S13" s="104">
        <f t="shared" si="5"/>
        <v>4</v>
      </c>
      <c r="T13" s="66">
        <f t="shared" si="6"/>
        <v>2</v>
      </c>
      <c r="U13" s="66">
        <f t="shared" si="7"/>
        <v>1</v>
      </c>
      <c r="V13" s="59">
        <v>2</v>
      </c>
      <c r="W13" s="59">
        <v>1</v>
      </c>
      <c r="X13" s="59">
        <v>2</v>
      </c>
      <c r="Y13" s="59"/>
      <c r="Z13" s="59"/>
      <c r="AA13" s="59"/>
      <c r="AB13" s="75">
        <v>5</v>
      </c>
      <c r="AC13" s="59">
        <v>1</v>
      </c>
      <c r="AD13" s="78"/>
      <c r="AE13" s="84">
        <f t="shared" si="8"/>
        <v>-1</v>
      </c>
      <c r="AF13" s="182">
        <f t="shared" si="9"/>
        <v>1</v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>
        <v>0.0148958333333333</v>
      </c>
      <c r="D14" s="75">
        <v>3</v>
      </c>
      <c r="E14" s="59">
        <v>0</v>
      </c>
      <c r="F14" s="196">
        <f t="shared" si="10"/>
        <v>0</v>
      </c>
      <c r="G14" s="75">
        <v>4</v>
      </c>
      <c r="H14" s="59">
        <v>1</v>
      </c>
      <c r="I14" s="191">
        <f t="shared" si="0"/>
        <v>25</v>
      </c>
      <c r="J14" s="75">
        <v>3</v>
      </c>
      <c r="K14" s="59">
        <v>1</v>
      </c>
      <c r="L14" s="196">
        <f t="shared" si="1"/>
        <v>33.3</v>
      </c>
      <c r="M14" s="75"/>
      <c r="N14" s="59"/>
      <c r="O14" s="191">
        <f t="shared" si="2"/>
      </c>
      <c r="P14" s="75">
        <f t="shared" si="3"/>
        <v>10</v>
      </c>
      <c r="Q14" s="59">
        <f t="shared" si="4"/>
        <v>2</v>
      </c>
      <c r="R14" s="76">
        <f t="shared" si="11"/>
        <v>20</v>
      </c>
      <c r="S14" s="104">
        <f t="shared" si="5"/>
        <v>5</v>
      </c>
      <c r="T14" s="66">
        <f t="shared" si="6"/>
        <v>-6</v>
      </c>
      <c r="U14" s="66">
        <f t="shared" si="7"/>
        <v>1</v>
      </c>
      <c r="V14" s="59"/>
      <c r="W14" s="59"/>
      <c r="X14" s="59">
        <v>1</v>
      </c>
      <c r="Y14" s="59"/>
      <c r="Z14" s="59">
        <v>1</v>
      </c>
      <c r="AA14" s="59">
        <v>3</v>
      </c>
      <c r="AB14" s="75">
        <v>8</v>
      </c>
      <c r="AC14" s="59"/>
      <c r="AD14" s="78">
        <v>2</v>
      </c>
      <c r="AE14" s="84">
        <f t="shared" si="8"/>
        <v>-5</v>
      </c>
      <c r="AF14" s="182">
        <f t="shared" si="9"/>
        <v>-11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0.0109375</v>
      </c>
      <c r="D15" s="75"/>
      <c r="E15" s="59"/>
      <c r="F15" s="196">
        <f t="shared" si="10"/>
      </c>
      <c r="G15" s="75">
        <v>2</v>
      </c>
      <c r="H15" s="59">
        <v>0</v>
      </c>
      <c r="I15" s="191">
        <f t="shared" si="0"/>
        <v>0</v>
      </c>
      <c r="J15" s="75"/>
      <c r="K15" s="59"/>
      <c r="L15" s="196">
        <f t="shared" si="1"/>
      </c>
      <c r="M15" s="75"/>
      <c r="N15" s="59"/>
      <c r="O15" s="191">
        <f t="shared" si="2"/>
      </c>
      <c r="P15" s="75">
        <f t="shared" si="3"/>
        <v>2</v>
      </c>
      <c r="Q15" s="59">
        <f t="shared" si="4"/>
        <v>0</v>
      </c>
      <c r="R15" s="76">
        <f t="shared" si="11"/>
        <v>0</v>
      </c>
      <c r="S15" s="104">
        <f t="shared" si="5"/>
        <v>0</v>
      </c>
      <c r="T15" s="66">
        <f t="shared" si="6"/>
        <v>-2</v>
      </c>
      <c r="U15" s="66">
        <f t="shared" si="7"/>
        <v>1</v>
      </c>
      <c r="V15" s="59">
        <v>3</v>
      </c>
      <c r="W15" s="59">
        <v>1</v>
      </c>
      <c r="X15" s="59">
        <v>4</v>
      </c>
      <c r="Y15" s="59"/>
      <c r="Z15" s="59"/>
      <c r="AA15" s="59">
        <v>1</v>
      </c>
      <c r="AB15" s="75"/>
      <c r="AC15" s="59">
        <v>2</v>
      </c>
      <c r="AD15" s="78">
        <v>4</v>
      </c>
      <c r="AE15" s="84">
        <f t="shared" si="8"/>
        <v>3</v>
      </c>
      <c r="AF15" s="182">
        <f t="shared" si="9"/>
        <v>1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7" t="s">
        <v>40</v>
      </c>
      <c r="C16" s="181">
        <v>0.0157291666666667</v>
      </c>
      <c r="D16" s="75">
        <v>5</v>
      </c>
      <c r="E16" s="59">
        <v>1</v>
      </c>
      <c r="F16" s="196">
        <f t="shared" si="10"/>
        <v>20</v>
      </c>
      <c r="G16" s="75"/>
      <c r="H16" s="59"/>
      <c r="I16" s="191">
        <f t="shared" si="0"/>
      </c>
      <c r="J16" s="75"/>
      <c r="K16" s="59"/>
      <c r="L16" s="196">
        <f t="shared" si="1"/>
      </c>
      <c r="M16" s="75">
        <v>4</v>
      </c>
      <c r="N16" s="59">
        <v>2</v>
      </c>
      <c r="O16" s="191">
        <f t="shared" si="2"/>
        <v>50</v>
      </c>
      <c r="P16" s="75">
        <f t="shared" si="3"/>
        <v>9</v>
      </c>
      <c r="Q16" s="59">
        <f t="shared" si="4"/>
        <v>3</v>
      </c>
      <c r="R16" s="76">
        <f t="shared" si="11"/>
        <v>33.3</v>
      </c>
      <c r="S16" s="104">
        <f t="shared" si="5"/>
        <v>4</v>
      </c>
      <c r="T16" s="66">
        <f t="shared" si="6"/>
        <v>-3</v>
      </c>
      <c r="U16" s="66">
        <f t="shared" si="7"/>
        <v>1</v>
      </c>
      <c r="V16" s="59">
        <v>5</v>
      </c>
      <c r="W16" s="59">
        <v>4</v>
      </c>
      <c r="X16" s="59">
        <v>3</v>
      </c>
      <c r="Y16" s="59"/>
      <c r="Z16" s="59">
        <v>1</v>
      </c>
      <c r="AA16" s="59">
        <v>3</v>
      </c>
      <c r="AB16" s="75">
        <v>6</v>
      </c>
      <c r="AC16" s="59">
        <v>1</v>
      </c>
      <c r="AD16" s="78">
        <v>2</v>
      </c>
      <c r="AE16" s="84">
        <f t="shared" si="8"/>
        <v>7</v>
      </c>
      <c r="AF16" s="182">
        <f t="shared" si="9"/>
        <v>4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181">
        <v>0.020775462962963</v>
      </c>
      <c r="D17" s="75">
        <v>9</v>
      </c>
      <c r="E17" s="59">
        <v>4</v>
      </c>
      <c r="F17" s="196">
        <f t="shared" si="10"/>
        <v>44.4</v>
      </c>
      <c r="G17" s="75">
        <v>3</v>
      </c>
      <c r="H17" s="59">
        <v>2</v>
      </c>
      <c r="I17" s="191">
        <f t="shared" si="0"/>
        <v>66.7</v>
      </c>
      <c r="J17" s="75"/>
      <c r="K17" s="59"/>
      <c r="L17" s="196">
        <f t="shared" si="1"/>
      </c>
      <c r="M17" s="75">
        <v>2</v>
      </c>
      <c r="N17" s="59">
        <v>2</v>
      </c>
      <c r="O17" s="191">
        <f t="shared" si="2"/>
        <v>100</v>
      </c>
      <c r="P17" s="75">
        <f t="shared" si="3"/>
        <v>14</v>
      </c>
      <c r="Q17" s="59">
        <f t="shared" si="4"/>
        <v>8</v>
      </c>
      <c r="R17" s="76">
        <f t="shared" si="11"/>
        <v>57.1</v>
      </c>
      <c r="S17" s="104">
        <f t="shared" si="5"/>
        <v>14</v>
      </c>
      <c r="T17" s="66">
        <f t="shared" si="6"/>
        <v>2</v>
      </c>
      <c r="U17" s="66">
        <f t="shared" si="7"/>
        <v>1</v>
      </c>
      <c r="V17" s="59">
        <v>3</v>
      </c>
      <c r="W17" s="59">
        <v>3</v>
      </c>
      <c r="X17" s="59">
        <v>2</v>
      </c>
      <c r="Y17" s="59">
        <v>2</v>
      </c>
      <c r="Z17" s="59">
        <v>2</v>
      </c>
      <c r="AA17" s="59">
        <v>4</v>
      </c>
      <c r="AB17" s="75">
        <v>5</v>
      </c>
      <c r="AC17" s="59">
        <v>2</v>
      </c>
      <c r="AD17" s="78">
        <v>3</v>
      </c>
      <c r="AE17" s="84">
        <f t="shared" si="8"/>
        <v>6</v>
      </c>
      <c r="AF17" s="182">
        <f t="shared" si="9"/>
        <v>8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04">
        <v>14</v>
      </c>
      <c r="B18" s="173"/>
      <c r="C18" s="181"/>
      <c r="D18" s="75"/>
      <c r="E18" s="59"/>
      <c r="F18" s="196">
        <f t="shared" si="10"/>
      </c>
      <c r="G18" s="75"/>
      <c r="H18" s="59"/>
      <c r="I18" s="191">
        <f t="shared" si="0"/>
      </c>
      <c r="J18" s="75"/>
      <c r="K18" s="59"/>
      <c r="L18" s="196">
        <f t="shared" si="1"/>
      </c>
      <c r="M18" s="75"/>
      <c r="N18" s="59"/>
      <c r="O18" s="191">
        <f t="shared" si="2"/>
      </c>
      <c r="P18" s="75">
        <f t="shared" si="3"/>
      </c>
      <c r="Q18" s="59">
        <f t="shared" si="4"/>
      </c>
      <c r="R18" s="76">
        <f t="shared" si="11"/>
      </c>
      <c r="S18" s="104">
        <f t="shared" si="5"/>
      </c>
      <c r="T18" s="66">
        <f t="shared" si="6"/>
      </c>
      <c r="U18" s="66">
        <f t="shared" si="7"/>
      </c>
      <c r="V18" s="59"/>
      <c r="W18" s="59"/>
      <c r="X18" s="59"/>
      <c r="Y18" s="59"/>
      <c r="Z18" s="59"/>
      <c r="AA18" s="59"/>
      <c r="AB18" s="75"/>
      <c r="AC18" s="59"/>
      <c r="AD18" s="78"/>
      <c r="AE18" s="84">
        <f t="shared" si="8"/>
      </c>
      <c r="AF18" s="182">
        <f t="shared" si="9"/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thickBot="1">
      <c r="A19" s="104">
        <v>15</v>
      </c>
      <c r="B19" s="190" t="s">
        <v>104</v>
      </c>
      <c r="C19" s="181"/>
      <c r="D19" s="75"/>
      <c r="E19" s="59"/>
      <c r="F19" s="196">
        <f t="shared" si="10"/>
      </c>
      <c r="G19" s="75"/>
      <c r="H19" s="59"/>
      <c r="I19" s="191">
        <f t="shared" si="0"/>
      </c>
      <c r="J19" s="75"/>
      <c r="K19" s="59"/>
      <c r="L19" s="196">
        <f t="shared" si="1"/>
      </c>
      <c r="M19" s="75"/>
      <c r="N19" s="59"/>
      <c r="O19" s="191">
        <f t="shared" si="2"/>
      </c>
      <c r="P19" s="75">
        <f t="shared" si="3"/>
      </c>
      <c r="Q19" s="59">
        <f t="shared" si="4"/>
      </c>
      <c r="R19" s="76">
        <f t="shared" si="11"/>
      </c>
      <c r="S19" s="104">
        <f t="shared" si="5"/>
      </c>
      <c r="T19" s="66">
        <f t="shared" si="6"/>
      </c>
      <c r="U19" s="66">
        <f t="shared" si="7"/>
      </c>
      <c r="V19" s="59"/>
      <c r="W19" s="59"/>
      <c r="X19" s="59"/>
      <c r="Y19" s="59"/>
      <c r="Z19" s="59"/>
      <c r="AA19" s="59"/>
      <c r="AB19" s="75"/>
      <c r="AC19" s="59"/>
      <c r="AD19" s="78"/>
      <c r="AE19" s="84">
        <f t="shared" si="8"/>
      </c>
      <c r="AF19" s="182">
        <f t="shared" si="9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181">
        <v>0.00791666666666667</v>
      </c>
      <c r="D20" s="75">
        <v>2</v>
      </c>
      <c r="E20" s="59">
        <v>0</v>
      </c>
      <c r="F20" s="196">
        <f t="shared" si="10"/>
        <v>0</v>
      </c>
      <c r="G20" s="75"/>
      <c r="H20" s="59"/>
      <c r="I20" s="191">
        <f t="shared" si="0"/>
      </c>
      <c r="J20" s="75">
        <v>3</v>
      </c>
      <c r="K20" s="59">
        <v>0</v>
      </c>
      <c r="L20" s="196">
        <f t="shared" si="1"/>
        <v>0</v>
      </c>
      <c r="M20" s="75"/>
      <c r="N20" s="59"/>
      <c r="O20" s="191">
        <f t="shared" si="2"/>
      </c>
      <c r="P20" s="75">
        <f t="shared" si="3"/>
        <v>5</v>
      </c>
      <c r="Q20" s="59">
        <f t="shared" si="4"/>
        <v>0</v>
      </c>
      <c r="R20" s="76">
        <f t="shared" si="11"/>
        <v>0</v>
      </c>
      <c r="S20" s="104">
        <f t="shared" si="5"/>
        <v>0</v>
      </c>
      <c r="T20" s="66">
        <f t="shared" si="6"/>
        <v>-5</v>
      </c>
      <c r="U20" s="66">
        <f t="shared" si="7"/>
        <v>1</v>
      </c>
      <c r="V20" s="59">
        <v>2</v>
      </c>
      <c r="W20" s="59">
        <v>1</v>
      </c>
      <c r="X20" s="59">
        <v>1</v>
      </c>
      <c r="Y20" s="59"/>
      <c r="Z20" s="59">
        <v>1</v>
      </c>
      <c r="AA20" s="59">
        <v>2</v>
      </c>
      <c r="AB20" s="75">
        <v>2</v>
      </c>
      <c r="AC20" s="59">
        <v>1</v>
      </c>
      <c r="AD20" s="78">
        <v>2</v>
      </c>
      <c r="AE20" s="84">
        <f t="shared" si="8"/>
        <v>2</v>
      </c>
      <c r="AF20" s="182">
        <f t="shared" si="9"/>
        <v>-3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181">
        <v>0.0156712962962963</v>
      </c>
      <c r="D21" s="75">
        <v>4</v>
      </c>
      <c r="E21" s="59">
        <v>2</v>
      </c>
      <c r="F21" s="196">
        <f t="shared" si="10"/>
        <v>50</v>
      </c>
      <c r="G21" s="75">
        <v>1</v>
      </c>
      <c r="H21" s="59">
        <v>0</v>
      </c>
      <c r="I21" s="191">
        <f t="shared" si="0"/>
        <v>0</v>
      </c>
      <c r="J21" s="75">
        <v>1</v>
      </c>
      <c r="K21" s="59">
        <v>0</v>
      </c>
      <c r="L21" s="196">
        <f t="shared" si="1"/>
        <v>0</v>
      </c>
      <c r="M21" s="75">
        <v>3</v>
      </c>
      <c r="N21" s="59">
        <v>3</v>
      </c>
      <c r="O21" s="191">
        <f t="shared" si="2"/>
        <v>100</v>
      </c>
      <c r="P21" s="75">
        <f t="shared" si="3"/>
        <v>9</v>
      </c>
      <c r="Q21" s="59">
        <f t="shared" si="4"/>
        <v>5</v>
      </c>
      <c r="R21" s="76">
        <f t="shared" si="11"/>
        <v>55.6</v>
      </c>
      <c r="S21" s="104">
        <f t="shared" si="5"/>
        <v>7</v>
      </c>
      <c r="T21" s="66">
        <f t="shared" si="6"/>
        <v>1</v>
      </c>
      <c r="U21" s="66">
        <f t="shared" si="7"/>
        <v>1</v>
      </c>
      <c r="V21" s="59"/>
      <c r="W21" s="59">
        <v>2</v>
      </c>
      <c r="X21" s="59">
        <v>3</v>
      </c>
      <c r="Y21" s="59"/>
      <c r="Z21" s="59">
        <v>7</v>
      </c>
      <c r="AA21" s="59">
        <v>5</v>
      </c>
      <c r="AB21" s="75">
        <v>1</v>
      </c>
      <c r="AC21" s="59">
        <v>3</v>
      </c>
      <c r="AD21" s="78">
        <v>4</v>
      </c>
      <c r="AE21" s="84">
        <f t="shared" si="8"/>
        <v>9</v>
      </c>
      <c r="AF21" s="182">
        <f t="shared" si="9"/>
        <v>10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>
        <v>0.00956018518518519</v>
      </c>
      <c r="D22" s="75"/>
      <c r="E22" s="59"/>
      <c r="F22" s="196">
        <f t="shared" si="10"/>
      </c>
      <c r="G22" s="75"/>
      <c r="H22" s="59"/>
      <c r="I22" s="191">
        <f t="shared" si="0"/>
      </c>
      <c r="J22" s="75">
        <v>2</v>
      </c>
      <c r="K22" s="59">
        <v>0</v>
      </c>
      <c r="L22" s="196">
        <f t="shared" si="1"/>
        <v>0</v>
      </c>
      <c r="M22" s="75"/>
      <c r="N22" s="59"/>
      <c r="O22" s="191">
        <f t="shared" si="2"/>
      </c>
      <c r="P22" s="75">
        <f t="shared" si="3"/>
        <v>2</v>
      </c>
      <c r="Q22" s="59">
        <f t="shared" si="4"/>
        <v>0</v>
      </c>
      <c r="R22" s="76">
        <f t="shared" si="11"/>
        <v>0</v>
      </c>
      <c r="S22" s="104">
        <f t="shared" si="5"/>
        <v>0</v>
      </c>
      <c r="T22" s="66">
        <f t="shared" si="6"/>
        <v>-2</v>
      </c>
      <c r="U22" s="66">
        <f t="shared" si="7"/>
        <v>1</v>
      </c>
      <c r="V22" s="59">
        <v>1</v>
      </c>
      <c r="W22" s="59"/>
      <c r="X22" s="59">
        <v>1</v>
      </c>
      <c r="Y22" s="59"/>
      <c r="Z22" s="59"/>
      <c r="AA22" s="59"/>
      <c r="AB22" s="75">
        <v>1</v>
      </c>
      <c r="AC22" s="59">
        <v>2</v>
      </c>
      <c r="AD22" s="78"/>
      <c r="AE22" s="84">
        <f t="shared" si="8"/>
        <v>-1</v>
      </c>
      <c r="AF22" s="182">
        <f t="shared" si="9"/>
        <v>-3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thickBot="1">
      <c r="A23" s="105">
        <v>19</v>
      </c>
      <c r="B23" s="173"/>
      <c r="C23" s="65"/>
      <c r="D23" s="93"/>
      <c r="E23" s="94"/>
      <c r="F23" s="199">
        <f t="shared" si="10"/>
      </c>
      <c r="G23" s="93"/>
      <c r="H23" s="94"/>
      <c r="I23" s="200">
        <f t="shared" si="0"/>
      </c>
      <c r="J23" s="93"/>
      <c r="K23" s="94"/>
      <c r="L23" s="199">
        <f t="shared" si="1"/>
      </c>
      <c r="M23" s="93"/>
      <c r="N23" s="94"/>
      <c r="O23" s="200">
        <f t="shared" si="2"/>
      </c>
      <c r="P23" s="93">
        <f t="shared" si="3"/>
      </c>
      <c r="Q23" s="94">
        <f t="shared" si="4"/>
      </c>
      <c r="R23" s="95">
        <f t="shared" si="11"/>
      </c>
      <c r="S23" s="179">
        <f t="shared" si="5"/>
      </c>
      <c r="T23" s="96">
        <f t="shared" si="6"/>
      </c>
      <c r="U23" s="96">
        <f t="shared" si="7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8"/>
      </c>
      <c r="AF23" s="183">
        <f t="shared" si="9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1" t="s">
        <v>59</v>
      </c>
      <c r="B24" s="54"/>
      <c r="C24" s="192">
        <f>SUM(C7:C23)*60*24</f>
        <v>200</v>
      </c>
      <c r="D24" s="56">
        <f aca="true" t="shared" si="12" ref="D24:Q24">SUM(D7:D23)</f>
        <v>30</v>
      </c>
      <c r="E24" s="57">
        <f t="shared" si="12"/>
        <v>11</v>
      </c>
      <c r="F24" s="77">
        <f t="shared" si="10"/>
        <v>36.7</v>
      </c>
      <c r="G24" s="56">
        <f t="shared" si="12"/>
        <v>25</v>
      </c>
      <c r="H24" s="57">
        <f t="shared" si="12"/>
        <v>10</v>
      </c>
      <c r="I24" s="77">
        <f t="shared" si="0"/>
        <v>40</v>
      </c>
      <c r="J24" s="56">
        <f t="shared" si="12"/>
        <v>10</v>
      </c>
      <c r="K24" s="57">
        <f t="shared" si="12"/>
        <v>1</v>
      </c>
      <c r="L24" s="77">
        <f t="shared" si="1"/>
        <v>10</v>
      </c>
      <c r="M24" s="56">
        <f t="shared" si="12"/>
        <v>13</v>
      </c>
      <c r="N24" s="57">
        <f t="shared" si="12"/>
        <v>11</v>
      </c>
      <c r="O24" s="77">
        <f t="shared" si="2"/>
        <v>84.6</v>
      </c>
      <c r="P24" s="56">
        <f t="shared" si="12"/>
        <v>78</v>
      </c>
      <c r="Q24" s="57">
        <f t="shared" si="12"/>
        <v>33</v>
      </c>
      <c r="R24" s="77">
        <f>IF(P24=0,"",Q24/P24*100)</f>
        <v>42.3</v>
      </c>
      <c r="S24" s="180">
        <f>SUM(S7:S23)</f>
        <v>56</v>
      </c>
      <c r="T24" s="55">
        <f>SUM(T7:T23)</f>
        <v>-12</v>
      </c>
      <c r="U24" s="55"/>
      <c r="V24" s="56">
        <f aca="true" t="shared" si="13" ref="V24:AF24">SUM(V7:V23)</f>
        <v>18</v>
      </c>
      <c r="W24" s="57">
        <f t="shared" si="13"/>
        <v>15</v>
      </c>
      <c r="X24" s="57">
        <f t="shared" si="13"/>
        <v>21</v>
      </c>
      <c r="Y24" s="57">
        <f t="shared" si="13"/>
        <v>3</v>
      </c>
      <c r="Z24" s="57">
        <f t="shared" si="13"/>
        <v>17</v>
      </c>
      <c r="AA24" s="58">
        <f t="shared" si="13"/>
        <v>22</v>
      </c>
      <c r="AB24" s="56">
        <f t="shared" si="13"/>
        <v>38</v>
      </c>
      <c r="AC24" s="57">
        <f t="shared" si="13"/>
        <v>27</v>
      </c>
      <c r="AD24" s="58">
        <f t="shared" si="13"/>
        <v>24</v>
      </c>
      <c r="AE24" s="55">
        <f t="shared" si="13"/>
        <v>7</v>
      </c>
      <c r="AF24" s="55">
        <f t="shared" si="13"/>
        <v>-5</v>
      </c>
    </row>
  </sheetData>
  <mergeCells count="1">
    <mergeCell ref="R2:S2"/>
  </mergeCells>
  <printOptions horizontalCentered="1" verticalCentered="1"/>
  <pageMargins left="0.36" right="0.62" top="0.6" bottom="0.68" header="0.5" footer="0.42"/>
  <pageSetup blackAndWhite="1" fitToHeight="3" fitToWidth="1" horizontalDpi="180" verticalDpi="180" orientation="landscape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BG24"/>
  <sheetViews>
    <sheetView zoomScale="85" zoomScaleNormal="85" workbookViewId="0" topLeftCell="A1">
      <selection activeCell="A23" activeCellId="1" sqref="A7:IV8 A23:IV23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8" t="s">
        <v>64</v>
      </c>
      <c r="C1" s="43"/>
      <c r="D1" s="13"/>
      <c r="E1" s="13"/>
      <c r="F1" s="13"/>
      <c r="G1" s="13"/>
      <c r="H1" s="13"/>
      <c r="I1" s="13"/>
      <c r="J1" s="13"/>
      <c r="K1" s="14"/>
      <c r="L1" s="213" t="s">
        <v>85</v>
      </c>
      <c r="M1" s="213"/>
      <c r="N1" s="213"/>
      <c r="O1" s="213"/>
      <c r="P1" s="213"/>
      <c r="Q1" s="213"/>
      <c r="R1" s="213"/>
      <c r="S1" s="213"/>
      <c r="T1" s="213" t="s">
        <v>86</v>
      </c>
      <c r="U1" s="213"/>
      <c r="V1" s="213"/>
      <c r="W1" s="213"/>
      <c r="X1" s="213"/>
      <c r="Y1" s="213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9" t="s">
        <v>58</v>
      </c>
      <c r="C2" s="215"/>
      <c r="D2" s="83"/>
      <c r="E2" s="216" t="s">
        <v>27</v>
      </c>
      <c r="F2" s="217">
        <v>10</v>
      </c>
      <c r="G2" s="215"/>
      <c r="H2" s="218"/>
      <c r="I2" s="219"/>
      <c r="J2" s="219"/>
      <c r="K2" s="220"/>
      <c r="L2" s="83"/>
      <c r="M2" s="83" t="s">
        <v>1</v>
      </c>
      <c r="N2" s="83"/>
      <c r="O2" s="83" t="s">
        <v>74</v>
      </c>
      <c r="P2" s="221"/>
      <c r="Q2" s="222"/>
      <c r="T2" s="353">
        <v>39054</v>
      </c>
      <c r="U2" s="353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6">
        <f aca="true" t="shared" si="0" ref="F7:F24">IF(D7=0,"",E7/D7*100)</f>
      </c>
      <c r="G7" s="75"/>
      <c r="H7" s="59"/>
      <c r="I7" s="191">
        <f aca="true" t="shared" si="1" ref="I7:I24">IF(G7=0,"",H7/G7*100)</f>
      </c>
      <c r="J7" s="75"/>
      <c r="K7" s="59"/>
      <c r="L7" s="196">
        <f aca="true" t="shared" si="2" ref="L7:L24">IF(J7=0,"",K7/J7*100)</f>
      </c>
      <c r="M7" s="75"/>
      <c r="N7" s="59"/>
      <c r="O7" s="191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hidden="1" thickBot="1">
      <c r="A8" s="104">
        <v>4</v>
      </c>
      <c r="B8" s="173" t="s">
        <v>55</v>
      </c>
      <c r="C8" s="230"/>
      <c r="D8" s="75"/>
      <c r="E8" s="59"/>
      <c r="F8" s="196">
        <f t="shared" si="0"/>
      </c>
      <c r="G8" s="75"/>
      <c r="H8" s="59"/>
      <c r="I8" s="191">
        <f t="shared" si="1"/>
      </c>
      <c r="J8" s="75"/>
      <c r="K8" s="59"/>
      <c r="L8" s="196">
        <f t="shared" si="2"/>
      </c>
      <c r="M8" s="75"/>
      <c r="N8" s="59"/>
      <c r="O8" s="191">
        <f t="shared" si="3"/>
      </c>
      <c r="P8" s="75">
        <f t="shared" si="4"/>
      </c>
      <c r="Q8" s="59">
        <f t="shared" si="5"/>
      </c>
      <c r="R8" s="76">
        <f t="shared" si="6"/>
      </c>
      <c r="S8" s="104">
        <f t="shared" si="7"/>
      </c>
      <c r="T8" s="66">
        <f t="shared" si="8"/>
      </c>
      <c r="U8" s="66">
        <f t="shared" si="9"/>
      </c>
      <c r="V8" s="75"/>
      <c r="W8" s="59"/>
      <c r="X8" s="59"/>
      <c r="Y8" s="59"/>
      <c r="Z8" s="111"/>
      <c r="AA8" s="78"/>
      <c r="AB8" s="75"/>
      <c r="AC8" s="59"/>
      <c r="AD8" s="78"/>
      <c r="AE8" s="84">
        <f t="shared" si="10"/>
      </c>
      <c r="AF8" s="182">
        <f t="shared" si="11"/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230">
        <v>0.0137037037037037</v>
      </c>
      <c r="D9" s="86"/>
      <c r="E9" s="59"/>
      <c r="F9" s="196">
        <f t="shared" si="0"/>
      </c>
      <c r="G9" s="75">
        <v>1</v>
      </c>
      <c r="H9" s="59">
        <v>1</v>
      </c>
      <c r="I9" s="191">
        <f t="shared" si="1"/>
        <v>100</v>
      </c>
      <c r="J9" s="75">
        <v>2</v>
      </c>
      <c r="K9" s="59">
        <v>0</v>
      </c>
      <c r="L9" s="196">
        <f t="shared" si="2"/>
        <v>0</v>
      </c>
      <c r="M9" s="75">
        <v>2</v>
      </c>
      <c r="N9" s="59">
        <v>1</v>
      </c>
      <c r="O9" s="191">
        <f t="shared" si="3"/>
        <v>50</v>
      </c>
      <c r="P9" s="75">
        <f t="shared" si="4"/>
        <v>5</v>
      </c>
      <c r="Q9" s="59">
        <f t="shared" si="5"/>
        <v>2</v>
      </c>
      <c r="R9" s="76">
        <f t="shared" si="6"/>
        <v>40</v>
      </c>
      <c r="S9" s="104">
        <f t="shared" si="7"/>
        <v>3</v>
      </c>
      <c r="T9" s="66">
        <f t="shared" si="8"/>
        <v>-1</v>
      </c>
      <c r="U9" s="66">
        <f t="shared" si="9"/>
        <v>1</v>
      </c>
      <c r="V9" s="75">
        <v>4</v>
      </c>
      <c r="W9" s="59">
        <v>1</v>
      </c>
      <c r="X9" s="59">
        <v>2</v>
      </c>
      <c r="Y9" s="59"/>
      <c r="Z9" s="111">
        <v>3</v>
      </c>
      <c r="AA9" s="78">
        <v>1</v>
      </c>
      <c r="AB9" s="75">
        <v>1</v>
      </c>
      <c r="AC9" s="59">
        <v>4</v>
      </c>
      <c r="AD9" s="78">
        <v>3</v>
      </c>
      <c r="AE9" s="84">
        <f t="shared" si="10"/>
        <v>3</v>
      </c>
      <c r="AF9" s="182">
        <f t="shared" si="11"/>
        <v>2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230">
        <v>0.00672453703703704</v>
      </c>
      <c r="D10" s="75">
        <v>2</v>
      </c>
      <c r="E10" s="59">
        <v>1</v>
      </c>
      <c r="F10" s="196">
        <f t="shared" si="0"/>
        <v>50</v>
      </c>
      <c r="G10" s="75">
        <v>4</v>
      </c>
      <c r="H10" s="59">
        <v>2</v>
      </c>
      <c r="I10" s="191">
        <f t="shared" si="1"/>
        <v>50</v>
      </c>
      <c r="J10" s="75">
        <v>1</v>
      </c>
      <c r="K10" s="59">
        <v>0</v>
      </c>
      <c r="L10" s="196">
        <f t="shared" si="2"/>
        <v>0</v>
      </c>
      <c r="M10" s="75">
        <v>2</v>
      </c>
      <c r="N10" s="59">
        <v>2</v>
      </c>
      <c r="O10" s="191">
        <f t="shared" si="3"/>
        <v>100</v>
      </c>
      <c r="P10" s="75">
        <f t="shared" si="4"/>
        <v>9</v>
      </c>
      <c r="Q10" s="59">
        <f t="shared" si="5"/>
        <v>5</v>
      </c>
      <c r="R10" s="76">
        <f t="shared" si="6"/>
        <v>55.6</v>
      </c>
      <c r="S10" s="104">
        <f t="shared" si="7"/>
        <v>8</v>
      </c>
      <c r="T10" s="66">
        <f t="shared" si="8"/>
        <v>1</v>
      </c>
      <c r="U10" s="66">
        <f t="shared" si="9"/>
        <v>1</v>
      </c>
      <c r="V10" s="59">
        <v>2</v>
      </c>
      <c r="W10" s="85">
        <v>3</v>
      </c>
      <c r="X10" s="59"/>
      <c r="Y10" s="59"/>
      <c r="Z10" s="59">
        <v>1</v>
      </c>
      <c r="AA10" s="59"/>
      <c r="AB10" s="75">
        <v>2</v>
      </c>
      <c r="AC10" s="59"/>
      <c r="AD10" s="78">
        <v>3</v>
      </c>
      <c r="AE10" s="84">
        <f t="shared" si="10"/>
        <v>1</v>
      </c>
      <c r="AF10" s="182">
        <f t="shared" si="11"/>
        <v>2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thickBot="1">
      <c r="A11" s="104">
        <v>7</v>
      </c>
      <c r="B11" s="173" t="s">
        <v>41</v>
      </c>
      <c r="C11" s="230">
        <v>0.016875</v>
      </c>
      <c r="D11" s="86">
        <v>6</v>
      </c>
      <c r="E11" s="59">
        <v>5</v>
      </c>
      <c r="F11" s="196">
        <f t="shared" si="0"/>
        <v>83.3</v>
      </c>
      <c r="G11" s="75">
        <v>4</v>
      </c>
      <c r="H11" s="59">
        <v>2</v>
      </c>
      <c r="I11" s="191">
        <f t="shared" si="1"/>
        <v>50</v>
      </c>
      <c r="J11" s="75">
        <v>5</v>
      </c>
      <c r="K11" s="59">
        <v>0</v>
      </c>
      <c r="L11" s="196">
        <f t="shared" si="2"/>
        <v>0</v>
      </c>
      <c r="M11" s="75">
        <v>6</v>
      </c>
      <c r="N11" s="59">
        <v>4</v>
      </c>
      <c r="O11" s="191">
        <f t="shared" si="3"/>
        <v>66.7</v>
      </c>
      <c r="P11" s="75">
        <f t="shared" si="4"/>
        <v>21</v>
      </c>
      <c r="Q11" s="59">
        <f t="shared" si="5"/>
        <v>11</v>
      </c>
      <c r="R11" s="76">
        <f t="shared" si="6"/>
        <v>52.4</v>
      </c>
      <c r="S11" s="104">
        <f t="shared" si="7"/>
        <v>18</v>
      </c>
      <c r="T11" s="66">
        <f t="shared" si="8"/>
        <v>1</v>
      </c>
      <c r="U11" s="66">
        <f t="shared" si="9"/>
        <v>1</v>
      </c>
      <c r="V11" s="59"/>
      <c r="W11" s="59">
        <v>1</v>
      </c>
      <c r="X11" s="59">
        <v>3</v>
      </c>
      <c r="Y11" s="59">
        <v>1</v>
      </c>
      <c r="Z11" s="59">
        <v>2</v>
      </c>
      <c r="AA11" s="59">
        <v>4</v>
      </c>
      <c r="AB11" s="75">
        <v>7</v>
      </c>
      <c r="AC11" s="59">
        <v>1</v>
      </c>
      <c r="AD11" s="78">
        <v>2</v>
      </c>
      <c r="AE11" s="84">
        <f t="shared" si="10"/>
        <v>1</v>
      </c>
      <c r="AF11" s="182">
        <f t="shared" si="11"/>
        <v>2</v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230">
        <v>0.010474537037037</v>
      </c>
      <c r="D12" s="86">
        <v>1</v>
      </c>
      <c r="E12" s="59">
        <v>0</v>
      </c>
      <c r="F12" s="196">
        <f t="shared" si="0"/>
        <v>0</v>
      </c>
      <c r="G12" s="75">
        <v>1</v>
      </c>
      <c r="H12" s="59">
        <v>0</v>
      </c>
      <c r="I12" s="191">
        <f t="shared" si="1"/>
        <v>0</v>
      </c>
      <c r="J12" s="75">
        <v>2</v>
      </c>
      <c r="K12" s="59">
        <v>0</v>
      </c>
      <c r="L12" s="196">
        <f t="shared" si="2"/>
        <v>0</v>
      </c>
      <c r="M12" s="75"/>
      <c r="N12" s="59"/>
      <c r="O12" s="191">
        <f t="shared" si="3"/>
      </c>
      <c r="P12" s="75">
        <f t="shared" si="4"/>
        <v>4</v>
      </c>
      <c r="Q12" s="59">
        <f t="shared" si="5"/>
        <v>0</v>
      </c>
      <c r="R12" s="76">
        <f t="shared" si="6"/>
        <v>0</v>
      </c>
      <c r="S12" s="104">
        <f t="shared" si="7"/>
        <v>0</v>
      </c>
      <c r="T12" s="66">
        <f t="shared" si="8"/>
        <v>-4</v>
      </c>
      <c r="U12" s="66">
        <f t="shared" si="9"/>
        <v>1</v>
      </c>
      <c r="V12" s="59">
        <v>1</v>
      </c>
      <c r="W12" s="59">
        <v>1</v>
      </c>
      <c r="X12" s="59">
        <v>3</v>
      </c>
      <c r="Y12" s="59">
        <v>1</v>
      </c>
      <c r="Z12" s="59">
        <v>1</v>
      </c>
      <c r="AA12" s="59">
        <v>1</v>
      </c>
      <c r="AB12" s="75">
        <v>2</v>
      </c>
      <c r="AC12" s="59">
        <v>2</v>
      </c>
      <c r="AD12" s="78"/>
      <c r="AE12" s="84">
        <f t="shared" si="10"/>
        <v>4</v>
      </c>
      <c r="AF12" s="182">
        <f t="shared" si="11"/>
        <v>0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thickBot="1">
      <c r="A13" s="104">
        <v>9</v>
      </c>
      <c r="B13" s="173" t="s">
        <v>37</v>
      </c>
      <c r="C13" s="230">
        <v>0.0136226851851852</v>
      </c>
      <c r="D13" s="75"/>
      <c r="E13" s="59"/>
      <c r="F13" s="196">
        <f t="shared" si="0"/>
      </c>
      <c r="G13" s="75">
        <v>2</v>
      </c>
      <c r="H13" s="59">
        <v>1</v>
      </c>
      <c r="I13" s="191">
        <f t="shared" si="1"/>
        <v>50</v>
      </c>
      <c r="J13" s="75">
        <v>2</v>
      </c>
      <c r="K13" s="59">
        <v>0</v>
      </c>
      <c r="L13" s="196">
        <f t="shared" si="2"/>
        <v>0</v>
      </c>
      <c r="M13" s="75">
        <v>2</v>
      </c>
      <c r="N13" s="59">
        <v>2</v>
      </c>
      <c r="O13" s="191">
        <f t="shared" si="3"/>
        <v>100</v>
      </c>
      <c r="P13" s="75">
        <f t="shared" si="4"/>
        <v>6</v>
      </c>
      <c r="Q13" s="59">
        <f t="shared" si="5"/>
        <v>3</v>
      </c>
      <c r="R13" s="76">
        <f t="shared" si="6"/>
        <v>50</v>
      </c>
      <c r="S13" s="104">
        <f t="shared" si="7"/>
        <v>4</v>
      </c>
      <c r="T13" s="66">
        <f t="shared" si="8"/>
        <v>0</v>
      </c>
      <c r="U13" s="66">
        <f t="shared" si="9"/>
        <v>1</v>
      </c>
      <c r="V13" s="59"/>
      <c r="W13" s="59">
        <v>1</v>
      </c>
      <c r="X13" s="59">
        <v>2</v>
      </c>
      <c r="Y13" s="59"/>
      <c r="Z13" s="59">
        <v>1</v>
      </c>
      <c r="AA13" s="59">
        <v>1</v>
      </c>
      <c r="AB13" s="75">
        <v>8</v>
      </c>
      <c r="AC13" s="59">
        <v>1</v>
      </c>
      <c r="AD13" s="78"/>
      <c r="AE13" s="84">
        <f t="shared" si="10"/>
        <v>-4</v>
      </c>
      <c r="AF13" s="182">
        <f t="shared" si="11"/>
        <v>-4</v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230">
        <v>0.0249074074074074</v>
      </c>
      <c r="D14" s="75">
        <v>4</v>
      </c>
      <c r="E14" s="59">
        <v>1</v>
      </c>
      <c r="F14" s="196">
        <f t="shared" si="0"/>
        <v>25</v>
      </c>
      <c r="G14" s="75">
        <v>2</v>
      </c>
      <c r="H14" s="59">
        <v>2</v>
      </c>
      <c r="I14" s="191">
        <f t="shared" si="1"/>
        <v>100</v>
      </c>
      <c r="J14" s="75">
        <v>10</v>
      </c>
      <c r="K14" s="59">
        <v>2</v>
      </c>
      <c r="L14" s="196">
        <f t="shared" si="2"/>
        <v>20</v>
      </c>
      <c r="M14" s="75">
        <v>13</v>
      </c>
      <c r="N14" s="59">
        <v>11</v>
      </c>
      <c r="O14" s="191">
        <f t="shared" si="3"/>
        <v>84.6</v>
      </c>
      <c r="P14" s="75">
        <f t="shared" si="4"/>
        <v>29</v>
      </c>
      <c r="Q14" s="59">
        <f t="shared" si="5"/>
        <v>16</v>
      </c>
      <c r="R14" s="76">
        <f t="shared" si="6"/>
        <v>55.2</v>
      </c>
      <c r="S14" s="104">
        <f t="shared" si="7"/>
        <v>23</v>
      </c>
      <c r="T14" s="66">
        <f t="shared" si="8"/>
        <v>3</v>
      </c>
      <c r="U14" s="66">
        <f t="shared" si="9"/>
        <v>1</v>
      </c>
      <c r="V14" s="59">
        <v>1</v>
      </c>
      <c r="W14" s="59"/>
      <c r="X14" s="59">
        <v>6</v>
      </c>
      <c r="Y14" s="59"/>
      <c r="Z14" s="59">
        <v>3</v>
      </c>
      <c r="AA14" s="59">
        <v>9</v>
      </c>
      <c r="AB14" s="75">
        <v>6</v>
      </c>
      <c r="AC14" s="59">
        <v>5</v>
      </c>
      <c r="AD14" s="78">
        <v>4</v>
      </c>
      <c r="AE14" s="84">
        <f t="shared" si="10"/>
        <v>4</v>
      </c>
      <c r="AF14" s="182">
        <f t="shared" si="11"/>
        <v>7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230">
        <v>0.0245486111111111</v>
      </c>
      <c r="D15" s="75">
        <v>8</v>
      </c>
      <c r="E15" s="59">
        <v>7</v>
      </c>
      <c r="F15" s="196">
        <f t="shared" si="0"/>
        <v>87.5</v>
      </c>
      <c r="G15" s="75"/>
      <c r="H15" s="59"/>
      <c r="I15" s="191">
        <f t="shared" si="1"/>
      </c>
      <c r="J15" s="75"/>
      <c r="K15" s="59"/>
      <c r="L15" s="196">
        <f t="shared" si="2"/>
      </c>
      <c r="M15" s="75">
        <v>5</v>
      </c>
      <c r="N15" s="59">
        <v>3</v>
      </c>
      <c r="O15" s="191">
        <f t="shared" si="3"/>
        <v>60</v>
      </c>
      <c r="P15" s="75">
        <f t="shared" si="4"/>
        <v>13</v>
      </c>
      <c r="Q15" s="59">
        <f t="shared" si="5"/>
        <v>10</v>
      </c>
      <c r="R15" s="76">
        <f t="shared" si="6"/>
        <v>76.9</v>
      </c>
      <c r="S15" s="104">
        <f t="shared" si="7"/>
        <v>17</v>
      </c>
      <c r="T15" s="66">
        <f t="shared" si="8"/>
        <v>7</v>
      </c>
      <c r="U15" s="66">
        <f t="shared" si="9"/>
        <v>1</v>
      </c>
      <c r="V15" s="59">
        <v>7</v>
      </c>
      <c r="W15" s="59">
        <v>5</v>
      </c>
      <c r="X15" s="59">
        <v>8</v>
      </c>
      <c r="Y15" s="59">
        <v>1</v>
      </c>
      <c r="Z15" s="59"/>
      <c r="AA15" s="59">
        <v>6</v>
      </c>
      <c r="AB15" s="75">
        <v>10</v>
      </c>
      <c r="AC15" s="59">
        <v>2</v>
      </c>
      <c r="AD15" s="78">
        <v>4</v>
      </c>
      <c r="AE15" s="84">
        <f t="shared" si="10"/>
        <v>11</v>
      </c>
      <c r="AF15" s="182">
        <f t="shared" si="11"/>
        <v>18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hidden="1" thickBot="1">
      <c r="A16" s="104">
        <v>12</v>
      </c>
      <c r="B16" s="207" t="s">
        <v>40</v>
      </c>
      <c r="C16" s="230"/>
      <c r="D16" s="75"/>
      <c r="E16" s="59"/>
      <c r="F16" s="196">
        <f t="shared" si="0"/>
      </c>
      <c r="G16" s="75"/>
      <c r="H16" s="59"/>
      <c r="I16" s="191">
        <f t="shared" si="1"/>
      </c>
      <c r="J16" s="75"/>
      <c r="K16" s="59"/>
      <c r="L16" s="196">
        <f t="shared" si="2"/>
      </c>
      <c r="M16" s="75"/>
      <c r="N16" s="59"/>
      <c r="O16" s="191">
        <f t="shared" si="3"/>
      </c>
      <c r="P16" s="75">
        <f t="shared" si="4"/>
      </c>
      <c r="Q16" s="59">
        <f t="shared" si="5"/>
      </c>
      <c r="R16" s="76">
        <f t="shared" si="6"/>
      </c>
      <c r="S16" s="104">
        <f t="shared" si="7"/>
      </c>
      <c r="T16" s="66">
        <f t="shared" si="8"/>
      </c>
      <c r="U16" s="66">
        <f>IF(C16&gt;0,1,"")</f>
      </c>
      <c r="V16" s="59"/>
      <c r="W16" s="59"/>
      <c r="X16" s="59"/>
      <c r="Y16" s="59"/>
      <c r="Z16" s="59"/>
      <c r="AA16" s="59"/>
      <c r="AB16" s="75"/>
      <c r="AC16" s="59"/>
      <c r="AD16" s="78"/>
      <c r="AE16" s="84">
        <f t="shared" si="10"/>
      </c>
      <c r="AF16" s="182">
        <f t="shared" si="11"/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230">
        <v>0.00392361111111111</v>
      </c>
      <c r="D17" s="75"/>
      <c r="E17" s="59"/>
      <c r="F17" s="196">
        <f t="shared" si="0"/>
      </c>
      <c r="G17" s="75"/>
      <c r="H17" s="59"/>
      <c r="I17" s="191">
        <f t="shared" si="1"/>
      </c>
      <c r="J17" s="75"/>
      <c r="K17" s="59"/>
      <c r="L17" s="196">
        <f t="shared" si="2"/>
      </c>
      <c r="M17" s="75"/>
      <c r="N17" s="59"/>
      <c r="O17" s="191">
        <f t="shared" si="3"/>
      </c>
      <c r="P17" s="75">
        <f t="shared" si="4"/>
        <v>0</v>
      </c>
      <c r="Q17" s="59">
        <f t="shared" si="5"/>
        <v>0</v>
      </c>
      <c r="R17" s="76">
        <f t="shared" si="6"/>
      </c>
      <c r="S17" s="104">
        <f t="shared" si="7"/>
        <v>0</v>
      </c>
      <c r="T17" s="66">
        <f t="shared" si="8"/>
        <v>0</v>
      </c>
      <c r="U17" s="66">
        <f>IF(C17&gt;0,1,"")</f>
        <v>1</v>
      </c>
      <c r="V17" s="59">
        <v>1</v>
      </c>
      <c r="W17" s="59"/>
      <c r="X17" s="59"/>
      <c r="Y17" s="59"/>
      <c r="Z17" s="59"/>
      <c r="AA17" s="59"/>
      <c r="AB17" s="75"/>
      <c r="AC17" s="59">
        <v>2</v>
      </c>
      <c r="AD17" s="78">
        <v>2</v>
      </c>
      <c r="AE17" s="84">
        <f t="shared" si="10"/>
        <v>-3</v>
      </c>
      <c r="AF17" s="182">
        <f t="shared" si="11"/>
        <v>-3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hidden="1" thickBot="1">
      <c r="A18" s="104">
        <v>14</v>
      </c>
      <c r="B18" s="173"/>
      <c r="C18" s="230"/>
      <c r="D18" s="75"/>
      <c r="E18" s="59"/>
      <c r="F18" s="196">
        <f t="shared" si="0"/>
      </c>
      <c r="G18" s="75"/>
      <c r="H18" s="59"/>
      <c r="I18" s="191">
        <f t="shared" si="1"/>
      </c>
      <c r="J18" s="75"/>
      <c r="K18" s="59"/>
      <c r="L18" s="196">
        <f t="shared" si="2"/>
      </c>
      <c r="M18" s="75"/>
      <c r="N18" s="59"/>
      <c r="O18" s="191">
        <f t="shared" si="3"/>
      </c>
      <c r="P18" s="75">
        <f t="shared" si="4"/>
      </c>
      <c r="Q18" s="59">
        <f t="shared" si="5"/>
      </c>
      <c r="R18" s="76">
        <f t="shared" si="6"/>
      </c>
      <c r="S18" s="104">
        <f t="shared" si="7"/>
      </c>
      <c r="T18" s="66">
        <f t="shared" si="8"/>
      </c>
      <c r="U18" s="66">
        <f t="shared" si="9"/>
      </c>
      <c r="V18" s="59"/>
      <c r="W18" s="59"/>
      <c r="X18" s="59"/>
      <c r="Y18" s="59"/>
      <c r="Z18" s="59"/>
      <c r="AA18" s="59"/>
      <c r="AB18" s="75"/>
      <c r="AC18" s="59"/>
      <c r="AD18" s="78"/>
      <c r="AE18" s="84">
        <f t="shared" si="10"/>
      </c>
      <c r="AF18" s="182">
        <f t="shared" si="11"/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230"/>
      <c r="D19" s="75"/>
      <c r="E19" s="59"/>
      <c r="F19" s="196">
        <f t="shared" si="0"/>
      </c>
      <c r="G19" s="75"/>
      <c r="H19" s="59"/>
      <c r="I19" s="191">
        <f t="shared" si="1"/>
      </c>
      <c r="J19" s="75"/>
      <c r="K19" s="59"/>
      <c r="L19" s="196">
        <f t="shared" si="2"/>
      </c>
      <c r="M19" s="75"/>
      <c r="N19" s="59"/>
      <c r="O19" s="191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59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230">
        <v>0.0052662037037037</v>
      </c>
      <c r="D20" s="75">
        <v>3</v>
      </c>
      <c r="E20" s="59">
        <v>3</v>
      </c>
      <c r="F20" s="196">
        <f t="shared" si="0"/>
        <v>100</v>
      </c>
      <c r="G20" s="75">
        <v>1</v>
      </c>
      <c r="H20" s="59">
        <v>0</v>
      </c>
      <c r="I20" s="191">
        <f t="shared" si="1"/>
        <v>0</v>
      </c>
      <c r="J20" s="75">
        <v>4</v>
      </c>
      <c r="K20" s="59">
        <v>0</v>
      </c>
      <c r="L20" s="196">
        <f t="shared" si="2"/>
        <v>0</v>
      </c>
      <c r="M20" s="75"/>
      <c r="N20" s="59"/>
      <c r="O20" s="191">
        <f t="shared" si="3"/>
      </c>
      <c r="P20" s="75">
        <f t="shared" si="4"/>
        <v>8</v>
      </c>
      <c r="Q20" s="59">
        <f t="shared" si="5"/>
        <v>3</v>
      </c>
      <c r="R20" s="76">
        <f t="shared" si="6"/>
        <v>37.5</v>
      </c>
      <c r="S20" s="104">
        <f t="shared" si="7"/>
        <v>6</v>
      </c>
      <c r="T20" s="66">
        <f t="shared" si="8"/>
        <v>-2</v>
      </c>
      <c r="U20" s="66">
        <f t="shared" si="9"/>
        <v>1</v>
      </c>
      <c r="V20" s="59"/>
      <c r="W20" s="59">
        <v>1</v>
      </c>
      <c r="X20" s="59">
        <v>3</v>
      </c>
      <c r="Y20" s="59"/>
      <c r="Z20" s="59"/>
      <c r="AA20" s="59">
        <v>1</v>
      </c>
      <c r="AB20" s="75"/>
      <c r="AC20" s="59">
        <v>2</v>
      </c>
      <c r="AD20" s="78"/>
      <c r="AE20" s="84">
        <f t="shared" si="10"/>
        <v>3</v>
      </c>
      <c r="AF20" s="182">
        <f t="shared" si="11"/>
        <v>1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230">
        <v>0.00480324074074074</v>
      </c>
      <c r="D21" s="75"/>
      <c r="E21" s="59"/>
      <c r="F21" s="196">
        <f t="shared" si="0"/>
      </c>
      <c r="G21" s="75"/>
      <c r="H21" s="59"/>
      <c r="I21" s="191">
        <f t="shared" si="1"/>
      </c>
      <c r="J21" s="75">
        <v>3</v>
      </c>
      <c r="K21" s="59">
        <v>1</v>
      </c>
      <c r="L21" s="196">
        <f t="shared" si="2"/>
        <v>33.3</v>
      </c>
      <c r="M21" s="75"/>
      <c r="N21" s="59"/>
      <c r="O21" s="191">
        <f t="shared" si="3"/>
      </c>
      <c r="P21" s="75">
        <f t="shared" si="4"/>
        <v>3</v>
      </c>
      <c r="Q21" s="59">
        <f t="shared" si="5"/>
        <v>1</v>
      </c>
      <c r="R21" s="76">
        <f t="shared" si="6"/>
        <v>33.3</v>
      </c>
      <c r="S21" s="104">
        <f t="shared" si="7"/>
        <v>3</v>
      </c>
      <c r="T21" s="66">
        <f t="shared" si="8"/>
        <v>-1</v>
      </c>
      <c r="U21" s="66">
        <f t="shared" si="9"/>
        <v>1</v>
      </c>
      <c r="V21" s="59"/>
      <c r="W21" s="59"/>
      <c r="X21" s="59">
        <v>2</v>
      </c>
      <c r="Y21" s="59"/>
      <c r="Z21" s="59">
        <v>2</v>
      </c>
      <c r="AA21" s="59"/>
      <c r="AB21" s="75"/>
      <c r="AC21" s="59">
        <v>1</v>
      </c>
      <c r="AD21" s="78">
        <v>2</v>
      </c>
      <c r="AE21" s="84">
        <f t="shared" si="10"/>
        <v>1</v>
      </c>
      <c r="AF21" s="182">
        <f t="shared" si="11"/>
        <v>0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230">
        <v>0.0140393518518519</v>
      </c>
      <c r="D22" s="75">
        <v>1</v>
      </c>
      <c r="E22" s="59">
        <v>1</v>
      </c>
      <c r="F22" s="196">
        <f t="shared" si="0"/>
        <v>100</v>
      </c>
      <c r="G22" s="75"/>
      <c r="H22" s="59"/>
      <c r="I22" s="191">
        <f t="shared" si="1"/>
      </c>
      <c r="J22" s="75">
        <v>3</v>
      </c>
      <c r="K22" s="59">
        <v>0</v>
      </c>
      <c r="L22" s="196">
        <f t="shared" si="2"/>
        <v>0</v>
      </c>
      <c r="M22" s="75"/>
      <c r="N22" s="59"/>
      <c r="O22" s="191">
        <f t="shared" si="3"/>
      </c>
      <c r="P22" s="75">
        <f t="shared" si="4"/>
        <v>4</v>
      </c>
      <c r="Q22" s="59">
        <f t="shared" si="5"/>
        <v>1</v>
      </c>
      <c r="R22" s="76">
        <f t="shared" si="6"/>
        <v>25</v>
      </c>
      <c r="S22" s="104">
        <f t="shared" si="7"/>
        <v>2</v>
      </c>
      <c r="T22" s="66">
        <f t="shared" si="8"/>
        <v>-2</v>
      </c>
      <c r="U22" s="66">
        <f t="shared" si="9"/>
        <v>1</v>
      </c>
      <c r="V22" s="59">
        <v>1</v>
      </c>
      <c r="W22" s="59"/>
      <c r="X22" s="59"/>
      <c r="Y22" s="59"/>
      <c r="Z22" s="59"/>
      <c r="AA22" s="59"/>
      <c r="AB22" s="75">
        <v>3</v>
      </c>
      <c r="AC22" s="59">
        <v>1</v>
      </c>
      <c r="AD22" s="78">
        <v>3</v>
      </c>
      <c r="AE22" s="84">
        <f t="shared" si="10"/>
        <v>-6</v>
      </c>
      <c r="AF22" s="182">
        <f t="shared" si="11"/>
        <v>-8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231"/>
      <c r="D23" s="93"/>
      <c r="E23" s="94"/>
      <c r="F23" s="199">
        <f t="shared" si="0"/>
      </c>
      <c r="G23" s="93"/>
      <c r="H23" s="94"/>
      <c r="I23" s="200">
        <f t="shared" si="1"/>
      </c>
      <c r="J23" s="93"/>
      <c r="K23" s="94"/>
      <c r="L23" s="199">
        <f t="shared" si="2"/>
      </c>
      <c r="M23" s="93"/>
      <c r="N23" s="94"/>
      <c r="O23" s="200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1" t="s">
        <v>59</v>
      </c>
      <c r="B24" s="54"/>
      <c r="C24" s="192">
        <f>SUM(C7:C23)*60*24</f>
        <v>200</v>
      </c>
      <c r="D24" s="56">
        <f>SUM(D7:D23)</f>
        <v>25</v>
      </c>
      <c r="E24" s="57">
        <f>SUM(E7:E23)</f>
        <v>18</v>
      </c>
      <c r="F24" s="77">
        <f t="shared" si="0"/>
        <v>72</v>
      </c>
      <c r="G24" s="56">
        <f>SUM(G7:G23)</f>
        <v>15</v>
      </c>
      <c r="H24" s="57">
        <f>SUM(H7:H23)</f>
        <v>8</v>
      </c>
      <c r="I24" s="77">
        <f t="shared" si="1"/>
        <v>53.3</v>
      </c>
      <c r="J24" s="56">
        <f>SUM(J7:J23)</f>
        <v>32</v>
      </c>
      <c r="K24" s="57">
        <f>SUM(K7:K23)</f>
        <v>3</v>
      </c>
      <c r="L24" s="77">
        <f t="shared" si="2"/>
        <v>9.4</v>
      </c>
      <c r="M24" s="56">
        <f>SUM(M7:M23)</f>
        <v>30</v>
      </c>
      <c r="N24" s="57">
        <f>SUM(N7:N23)</f>
        <v>23</v>
      </c>
      <c r="O24" s="77">
        <f t="shared" si="3"/>
        <v>76.7</v>
      </c>
      <c r="P24" s="56">
        <f>SUM(P7:P23)</f>
        <v>102</v>
      </c>
      <c r="Q24" s="57">
        <f>SUM(Q7:Q23)</f>
        <v>52</v>
      </c>
      <c r="R24" s="77">
        <f>IF(P24=0,"",Q24/P24*100)</f>
        <v>51</v>
      </c>
      <c r="S24" s="180">
        <f>SUM(S7:S23)</f>
        <v>84</v>
      </c>
      <c r="T24" s="55">
        <f>SUM(T7:T23)</f>
        <v>2</v>
      </c>
      <c r="U24" s="55"/>
      <c r="V24" s="56">
        <f aca="true" t="shared" si="12" ref="V24:AF24">SUM(V7:V23)</f>
        <v>17</v>
      </c>
      <c r="W24" s="57">
        <f t="shared" si="12"/>
        <v>13</v>
      </c>
      <c r="X24" s="57">
        <f t="shared" si="12"/>
        <v>29</v>
      </c>
      <c r="Y24" s="57">
        <f t="shared" si="12"/>
        <v>3</v>
      </c>
      <c r="Z24" s="57">
        <f t="shared" si="12"/>
        <v>13</v>
      </c>
      <c r="AA24" s="58">
        <f t="shared" si="12"/>
        <v>23</v>
      </c>
      <c r="AB24" s="56">
        <f t="shared" si="12"/>
        <v>39</v>
      </c>
      <c r="AC24" s="57">
        <f t="shared" si="12"/>
        <v>21</v>
      </c>
      <c r="AD24" s="58">
        <f t="shared" si="12"/>
        <v>23</v>
      </c>
      <c r="AE24" s="55">
        <f t="shared" si="12"/>
        <v>15</v>
      </c>
      <c r="AF24" s="55">
        <f t="shared" si="12"/>
        <v>17</v>
      </c>
    </row>
  </sheetData>
  <mergeCells count="1">
    <mergeCell ref="T2:U2"/>
  </mergeCells>
  <printOptions horizontalCentered="1" verticalCentered="1"/>
  <pageMargins left="0.36" right="0.62" top="0.6" bottom="0.68" header="0.5" footer="0.42"/>
  <pageSetup blackAndWhite="1" fitToHeight="3" fitToWidth="1" horizontalDpi="600" verticalDpi="600" orientation="landscape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4">
    <pageSetUpPr fitToPage="1"/>
  </sheetPr>
  <dimension ref="A1:BG24"/>
  <sheetViews>
    <sheetView zoomScale="85" zoomScaleNormal="85" workbookViewId="0" topLeftCell="A1">
      <selection activeCell="K33" sqref="K33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3.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8" t="s">
        <v>64</v>
      </c>
      <c r="C1" s="43"/>
      <c r="D1" s="13"/>
      <c r="E1" s="13"/>
      <c r="F1" s="13"/>
      <c r="G1" s="13"/>
      <c r="H1" s="13"/>
      <c r="I1" s="13"/>
      <c r="J1" s="13"/>
      <c r="K1" s="14"/>
      <c r="L1" s="213" t="s">
        <v>89</v>
      </c>
      <c r="M1" s="213"/>
      <c r="N1" s="213"/>
      <c r="O1" s="213"/>
      <c r="P1" s="213"/>
      <c r="Q1" s="213"/>
      <c r="R1" s="213"/>
      <c r="S1" s="213"/>
      <c r="T1" s="213" t="s">
        <v>91</v>
      </c>
      <c r="U1" s="213"/>
      <c r="V1" s="213"/>
      <c r="W1" s="213"/>
      <c r="X1" s="213"/>
      <c r="Y1" s="213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9" t="s">
        <v>58</v>
      </c>
      <c r="C2" s="215"/>
      <c r="D2" s="83"/>
      <c r="E2" s="216" t="s">
        <v>27</v>
      </c>
      <c r="F2" s="217">
        <v>11</v>
      </c>
      <c r="G2" s="215"/>
      <c r="H2" s="218"/>
      <c r="I2" s="219"/>
      <c r="J2" s="219"/>
      <c r="K2" s="220"/>
      <c r="L2" s="83"/>
      <c r="M2" s="83" t="s">
        <v>1</v>
      </c>
      <c r="N2" s="83"/>
      <c r="O2" s="83" t="s">
        <v>90</v>
      </c>
      <c r="P2" s="221"/>
      <c r="Q2" s="222"/>
      <c r="T2" s="353">
        <v>39067</v>
      </c>
      <c r="U2" s="353"/>
      <c r="V2" s="353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6">
        <f aca="true" t="shared" si="0" ref="F7:F24">IF(D7=0,"",E7/D7*100)</f>
      </c>
      <c r="G7" s="75"/>
      <c r="H7" s="59"/>
      <c r="I7" s="191">
        <f aca="true" t="shared" si="1" ref="I7:I24">IF(G7=0,"",H7/G7*100)</f>
      </c>
      <c r="J7" s="75"/>
      <c r="K7" s="59"/>
      <c r="L7" s="196">
        <f aca="true" t="shared" si="2" ref="L7:L24">IF(J7=0,"",K7/J7*100)</f>
      </c>
      <c r="M7" s="75"/>
      <c r="N7" s="59"/>
      <c r="O7" s="191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hidden="1" thickBot="1">
      <c r="A8" s="104">
        <v>4</v>
      </c>
      <c r="B8" s="173" t="s">
        <v>55</v>
      </c>
      <c r="C8" s="230"/>
      <c r="D8" s="75"/>
      <c r="E8" s="59"/>
      <c r="F8" s="196">
        <f t="shared" si="0"/>
      </c>
      <c r="G8" s="75"/>
      <c r="H8" s="59"/>
      <c r="I8" s="191">
        <f t="shared" si="1"/>
      </c>
      <c r="J8" s="75"/>
      <c r="K8" s="59"/>
      <c r="L8" s="196">
        <f t="shared" si="2"/>
      </c>
      <c r="M8" s="75"/>
      <c r="N8" s="59"/>
      <c r="O8" s="191">
        <f t="shared" si="3"/>
      </c>
      <c r="P8" s="75">
        <f t="shared" si="4"/>
      </c>
      <c r="Q8" s="59">
        <f t="shared" si="5"/>
      </c>
      <c r="R8" s="76">
        <f t="shared" si="6"/>
      </c>
      <c r="S8" s="104">
        <f t="shared" si="7"/>
      </c>
      <c r="T8" s="66">
        <f t="shared" si="8"/>
      </c>
      <c r="U8" s="66">
        <f t="shared" si="9"/>
      </c>
      <c r="V8" s="75"/>
      <c r="W8" s="59"/>
      <c r="X8" s="59"/>
      <c r="Y8" s="59"/>
      <c r="Z8" s="111"/>
      <c r="AA8" s="78"/>
      <c r="AB8" s="75"/>
      <c r="AC8" s="59"/>
      <c r="AD8" s="78"/>
      <c r="AE8" s="84">
        <f t="shared" si="10"/>
      </c>
      <c r="AF8" s="182">
        <f t="shared" si="11"/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230">
        <v>0.00931712962962963</v>
      </c>
      <c r="D9" s="86">
        <v>1</v>
      </c>
      <c r="E9" s="59">
        <v>1</v>
      </c>
      <c r="F9" s="196">
        <f t="shared" si="0"/>
        <v>100</v>
      </c>
      <c r="G9" s="75">
        <v>2</v>
      </c>
      <c r="H9" s="59">
        <v>1</v>
      </c>
      <c r="I9" s="191">
        <f t="shared" si="1"/>
        <v>50</v>
      </c>
      <c r="J9" s="75">
        <v>1</v>
      </c>
      <c r="K9" s="59">
        <v>0</v>
      </c>
      <c r="L9" s="196">
        <f t="shared" si="2"/>
        <v>0</v>
      </c>
      <c r="M9" s="75"/>
      <c r="N9" s="59"/>
      <c r="O9" s="191">
        <f t="shared" si="3"/>
      </c>
      <c r="P9" s="75">
        <f t="shared" si="4"/>
        <v>4</v>
      </c>
      <c r="Q9" s="59">
        <f t="shared" si="5"/>
        <v>2</v>
      </c>
      <c r="R9" s="76">
        <f t="shared" si="6"/>
        <v>50</v>
      </c>
      <c r="S9" s="104">
        <f t="shared" si="7"/>
        <v>4</v>
      </c>
      <c r="T9" s="66">
        <f t="shared" si="8"/>
        <v>0</v>
      </c>
      <c r="U9" s="66">
        <f t="shared" si="9"/>
        <v>1</v>
      </c>
      <c r="V9" s="75">
        <v>2</v>
      </c>
      <c r="W9" s="59"/>
      <c r="X9" s="59">
        <v>2</v>
      </c>
      <c r="Y9" s="59"/>
      <c r="Z9" s="111"/>
      <c r="AA9" s="78"/>
      <c r="AB9" s="75">
        <v>3</v>
      </c>
      <c r="AC9" s="59"/>
      <c r="AD9" s="78">
        <v>5</v>
      </c>
      <c r="AE9" s="84">
        <f t="shared" si="10"/>
        <v>-4</v>
      </c>
      <c r="AF9" s="182">
        <f t="shared" si="11"/>
        <v>-4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230">
        <v>0.0078125</v>
      </c>
      <c r="D10" s="75"/>
      <c r="E10" s="59"/>
      <c r="F10" s="196">
        <f t="shared" si="0"/>
      </c>
      <c r="G10" s="75">
        <v>2</v>
      </c>
      <c r="H10" s="59">
        <v>0</v>
      </c>
      <c r="I10" s="191">
        <f t="shared" si="1"/>
        <v>0</v>
      </c>
      <c r="J10" s="75">
        <v>1</v>
      </c>
      <c r="K10" s="59">
        <v>1</v>
      </c>
      <c r="L10" s="196">
        <f t="shared" si="2"/>
        <v>100</v>
      </c>
      <c r="M10" s="75">
        <v>2</v>
      </c>
      <c r="N10" s="59">
        <v>1</v>
      </c>
      <c r="O10" s="191">
        <f t="shared" si="3"/>
        <v>50</v>
      </c>
      <c r="P10" s="75">
        <f t="shared" si="4"/>
        <v>5</v>
      </c>
      <c r="Q10" s="59">
        <f t="shared" si="5"/>
        <v>2</v>
      </c>
      <c r="R10" s="76">
        <f t="shared" si="6"/>
        <v>40</v>
      </c>
      <c r="S10" s="104">
        <f t="shared" si="7"/>
        <v>4</v>
      </c>
      <c r="T10" s="66">
        <f t="shared" si="8"/>
        <v>-1</v>
      </c>
      <c r="U10" s="66">
        <f t="shared" si="9"/>
        <v>1</v>
      </c>
      <c r="V10" s="59"/>
      <c r="W10" s="85">
        <v>1</v>
      </c>
      <c r="X10" s="59">
        <v>2</v>
      </c>
      <c r="Y10" s="59"/>
      <c r="Z10" s="59"/>
      <c r="AA10" s="59">
        <v>1</v>
      </c>
      <c r="AB10" s="75">
        <v>3</v>
      </c>
      <c r="AC10" s="59">
        <v>2</v>
      </c>
      <c r="AD10" s="78">
        <v>1</v>
      </c>
      <c r="AE10" s="84">
        <f t="shared" si="10"/>
        <v>-2</v>
      </c>
      <c r="AF10" s="182">
        <f t="shared" si="11"/>
        <v>-3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04">
        <v>7</v>
      </c>
      <c r="B11" s="173" t="s">
        <v>41</v>
      </c>
      <c r="C11" s="230"/>
      <c r="D11" s="86"/>
      <c r="E11" s="59"/>
      <c r="F11" s="196">
        <f t="shared" si="0"/>
      </c>
      <c r="G11" s="75"/>
      <c r="H11" s="59"/>
      <c r="I11" s="191">
        <f t="shared" si="1"/>
      </c>
      <c r="J11" s="75"/>
      <c r="K11" s="59"/>
      <c r="L11" s="196">
        <f t="shared" si="2"/>
      </c>
      <c r="M11" s="75"/>
      <c r="N11" s="59"/>
      <c r="O11" s="191">
        <f t="shared" si="3"/>
      </c>
      <c r="P11" s="75">
        <f t="shared" si="4"/>
      </c>
      <c r="Q11" s="59">
        <f t="shared" si="5"/>
      </c>
      <c r="R11" s="76">
        <f t="shared" si="6"/>
      </c>
      <c r="S11" s="104">
        <f t="shared" si="7"/>
      </c>
      <c r="T11" s="66">
        <f t="shared" si="8"/>
      </c>
      <c r="U11" s="66">
        <f t="shared" si="9"/>
      </c>
      <c r="V11" s="59"/>
      <c r="W11" s="59"/>
      <c r="X11" s="59"/>
      <c r="Y11" s="59"/>
      <c r="Z11" s="59"/>
      <c r="AA11" s="59"/>
      <c r="AB11" s="75"/>
      <c r="AC11" s="59"/>
      <c r="AD11" s="78"/>
      <c r="AE11" s="84">
        <f t="shared" si="10"/>
      </c>
      <c r="AF11" s="182">
        <f t="shared" si="11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230">
        <v>0.0184606481481481</v>
      </c>
      <c r="D12" s="86">
        <v>2</v>
      </c>
      <c r="E12" s="59">
        <v>2</v>
      </c>
      <c r="F12" s="196">
        <f t="shared" si="0"/>
        <v>100</v>
      </c>
      <c r="G12" s="75">
        <v>6</v>
      </c>
      <c r="H12" s="59">
        <v>2</v>
      </c>
      <c r="I12" s="191">
        <f t="shared" si="1"/>
        <v>33.3</v>
      </c>
      <c r="J12" s="75">
        <v>1</v>
      </c>
      <c r="K12" s="59">
        <v>0</v>
      </c>
      <c r="L12" s="196">
        <f t="shared" si="2"/>
        <v>0</v>
      </c>
      <c r="M12" s="75">
        <v>2</v>
      </c>
      <c r="N12" s="59">
        <v>2</v>
      </c>
      <c r="O12" s="191">
        <f t="shared" si="3"/>
        <v>100</v>
      </c>
      <c r="P12" s="75">
        <f t="shared" si="4"/>
        <v>11</v>
      </c>
      <c r="Q12" s="59">
        <f t="shared" si="5"/>
        <v>6</v>
      </c>
      <c r="R12" s="76">
        <f t="shared" si="6"/>
        <v>54.5</v>
      </c>
      <c r="S12" s="104">
        <f t="shared" si="7"/>
        <v>10</v>
      </c>
      <c r="T12" s="66">
        <f t="shared" si="8"/>
        <v>1</v>
      </c>
      <c r="U12" s="66">
        <f t="shared" si="9"/>
        <v>1</v>
      </c>
      <c r="V12" s="59">
        <v>1</v>
      </c>
      <c r="W12" s="59"/>
      <c r="X12" s="59">
        <v>3</v>
      </c>
      <c r="Y12" s="59"/>
      <c r="Z12" s="59"/>
      <c r="AA12" s="59">
        <v>3</v>
      </c>
      <c r="AB12" s="75">
        <v>1</v>
      </c>
      <c r="AC12" s="59">
        <v>1</v>
      </c>
      <c r="AD12" s="78">
        <v>3</v>
      </c>
      <c r="AE12" s="84">
        <f t="shared" si="10"/>
        <v>2</v>
      </c>
      <c r="AF12" s="182">
        <f t="shared" si="11"/>
        <v>3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thickBot="1">
      <c r="A13" s="104">
        <v>9</v>
      </c>
      <c r="B13" s="173" t="s">
        <v>37</v>
      </c>
      <c r="C13" s="230">
        <v>0.0104861111111111</v>
      </c>
      <c r="D13" s="75">
        <v>2</v>
      </c>
      <c r="E13" s="59">
        <v>2</v>
      </c>
      <c r="F13" s="196">
        <f t="shared" si="0"/>
        <v>100</v>
      </c>
      <c r="G13" s="75">
        <v>2</v>
      </c>
      <c r="H13" s="59">
        <v>1</v>
      </c>
      <c r="I13" s="191">
        <f t="shared" si="1"/>
        <v>50</v>
      </c>
      <c r="J13" s="75"/>
      <c r="K13" s="59"/>
      <c r="L13" s="196">
        <f t="shared" si="2"/>
      </c>
      <c r="M13" s="75">
        <v>6</v>
      </c>
      <c r="N13" s="59">
        <v>3</v>
      </c>
      <c r="O13" s="191">
        <f t="shared" si="3"/>
        <v>50</v>
      </c>
      <c r="P13" s="75">
        <f t="shared" si="4"/>
        <v>10</v>
      </c>
      <c r="Q13" s="59">
        <f t="shared" si="5"/>
        <v>6</v>
      </c>
      <c r="R13" s="76">
        <f t="shared" si="6"/>
        <v>60</v>
      </c>
      <c r="S13" s="104">
        <f t="shared" si="7"/>
        <v>9</v>
      </c>
      <c r="T13" s="66">
        <f t="shared" si="8"/>
        <v>2</v>
      </c>
      <c r="U13" s="66">
        <f t="shared" si="9"/>
        <v>1</v>
      </c>
      <c r="V13" s="59">
        <v>3</v>
      </c>
      <c r="W13" s="59">
        <v>1</v>
      </c>
      <c r="X13" s="59">
        <v>1</v>
      </c>
      <c r="Y13" s="59"/>
      <c r="Z13" s="59"/>
      <c r="AA13" s="59">
        <v>3</v>
      </c>
      <c r="AB13" s="75">
        <v>2</v>
      </c>
      <c r="AC13" s="59">
        <v>1</v>
      </c>
      <c r="AD13" s="78">
        <v>3</v>
      </c>
      <c r="AE13" s="84">
        <f t="shared" si="10"/>
        <v>2</v>
      </c>
      <c r="AF13" s="182">
        <f t="shared" si="11"/>
        <v>4</v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230">
        <v>0.0171064814814815</v>
      </c>
      <c r="D14" s="75">
        <v>4</v>
      </c>
      <c r="E14" s="59">
        <v>3</v>
      </c>
      <c r="F14" s="196">
        <f t="shared" si="0"/>
        <v>75</v>
      </c>
      <c r="G14" s="75">
        <v>2</v>
      </c>
      <c r="H14" s="59">
        <v>1</v>
      </c>
      <c r="I14" s="191">
        <f t="shared" si="1"/>
        <v>50</v>
      </c>
      <c r="J14" s="75">
        <v>6</v>
      </c>
      <c r="K14" s="59">
        <v>3</v>
      </c>
      <c r="L14" s="196">
        <f t="shared" si="2"/>
        <v>50</v>
      </c>
      <c r="M14" s="75">
        <v>2</v>
      </c>
      <c r="N14" s="59">
        <v>1</v>
      </c>
      <c r="O14" s="191">
        <f t="shared" si="3"/>
        <v>50</v>
      </c>
      <c r="P14" s="75">
        <f t="shared" si="4"/>
        <v>14</v>
      </c>
      <c r="Q14" s="59">
        <f t="shared" si="5"/>
        <v>8</v>
      </c>
      <c r="R14" s="76">
        <f t="shared" si="6"/>
        <v>57.1</v>
      </c>
      <c r="S14" s="104">
        <f t="shared" si="7"/>
        <v>18</v>
      </c>
      <c r="T14" s="66">
        <f t="shared" si="8"/>
        <v>2</v>
      </c>
      <c r="U14" s="66">
        <f t="shared" si="9"/>
        <v>1</v>
      </c>
      <c r="V14" s="59">
        <v>3</v>
      </c>
      <c r="W14" s="59"/>
      <c r="X14" s="59"/>
      <c r="Y14" s="59"/>
      <c r="Z14" s="59">
        <v>6</v>
      </c>
      <c r="AA14" s="59">
        <v>4</v>
      </c>
      <c r="AB14" s="75">
        <v>4</v>
      </c>
      <c r="AC14" s="59">
        <v>4</v>
      </c>
      <c r="AD14" s="78">
        <v>5</v>
      </c>
      <c r="AE14" s="84">
        <f t="shared" si="10"/>
        <v>0</v>
      </c>
      <c r="AF14" s="182">
        <f t="shared" si="11"/>
        <v>2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3.25" customHeight="1" thickBot="1">
      <c r="A15" s="104">
        <v>11</v>
      </c>
      <c r="B15" s="173" t="s">
        <v>39</v>
      </c>
      <c r="C15" s="230">
        <v>0.0193865740740741</v>
      </c>
      <c r="D15" s="75">
        <v>12</v>
      </c>
      <c r="E15" s="59">
        <v>4</v>
      </c>
      <c r="F15" s="196">
        <f t="shared" si="0"/>
        <v>33.3</v>
      </c>
      <c r="G15" s="75"/>
      <c r="H15" s="59"/>
      <c r="I15" s="191">
        <f t="shared" si="1"/>
      </c>
      <c r="J15" s="75"/>
      <c r="K15" s="59"/>
      <c r="L15" s="196">
        <f t="shared" si="2"/>
      </c>
      <c r="M15" s="75">
        <v>1</v>
      </c>
      <c r="N15" s="59">
        <v>0</v>
      </c>
      <c r="O15" s="191">
        <f t="shared" si="3"/>
        <v>0</v>
      </c>
      <c r="P15" s="75">
        <f t="shared" si="4"/>
        <v>13</v>
      </c>
      <c r="Q15" s="59">
        <f t="shared" si="5"/>
        <v>4</v>
      </c>
      <c r="R15" s="76">
        <f t="shared" si="6"/>
        <v>30.8</v>
      </c>
      <c r="S15" s="104">
        <f t="shared" si="7"/>
        <v>8</v>
      </c>
      <c r="T15" s="66">
        <f t="shared" si="8"/>
        <v>-5</v>
      </c>
      <c r="U15" s="66">
        <f t="shared" si="9"/>
        <v>1</v>
      </c>
      <c r="V15" s="59">
        <v>2</v>
      </c>
      <c r="W15" s="59">
        <v>6</v>
      </c>
      <c r="X15" s="59"/>
      <c r="Y15" s="59"/>
      <c r="Z15" s="59">
        <v>2</v>
      </c>
      <c r="AA15" s="59">
        <v>3</v>
      </c>
      <c r="AB15" s="75">
        <v>4</v>
      </c>
      <c r="AC15" s="59">
        <v>1</v>
      </c>
      <c r="AD15" s="78">
        <v>1</v>
      </c>
      <c r="AE15" s="84">
        <f t="shared" si="10"/>
        <v>7</v>
      </c>
      <c r="AF15" s="182">
        <f t="shared" si="11"/>
        <v>2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7" t="s">
        <v>40</v>
      </c>
      <c r="C16" s="230">
        <v>0.0146064814814815</v>
      </c>
      <c r="D16" s="75">
        <v>9</v>
      </c>
      <c r="E16" s="59">
        <v>3</v>
      </c>
      <c r="F16" s="196">
        <f t="shared" si="0"/>
        <v>33.3</v>
      </c>
      <c r="G16" s="75">
        <v>3</v>
      </c>
      <c r="H16" s="59">
        <v>3</v>
      </c>
      <c r="I16" s="191">
        <f t="shared" si="1"/>
        <v>100</v>
      </c>
      <c r="J16" s="75">
        <v>2</v>
      </c>
      <c r="K16" s="59">
        <v>0</v>
      </c>
      <c r="L16" s="196">
        <f t="shared" si="2"/>
        <v>0</v>
      </c>
      <c r="M16" s="75">
        <v>2</v>
      </c>
      <c r="N16" s="59">
        <v>1</v>
      </c>
      <c r="O16" s="191">
        <f t="shared" si="3"/>
        <v>50</v>
      </c>
      <c r="P16" s="75">
        <f t="shared" si="4"/>
        <v>16</v>
      </c>
      <c r="Q16" s="59">
        <f t="shared" si="5"/>
        <v>7</v>
      </c>
      <c r="R16" s="76">
        <f t="shared" si="6"/>
        <v>43.8</v>
      </c>
      <c r="S16" s="104">
        <f t="shared" si="7"/>
        <v>13</v>
      </c>
      <c r="T16" s="66">
        <f t="shared" si="8"/>
        <v>-2</v>
      </c>
      <c r="U16" s="66">
        <f t="shared" si="9"/>
        <v>1</v>
      </c>
      <c r="V16" s="59">
        <v>8</v>
      </c>
      <c r="W16" s="59">
        <v>8</v>
      </c>
      <c r="X16" s="59">
        <v>2</v>
      </c>
      <c r="Y16" s="59"/>
      <c r="Z16" s="59">
        <v>1</v>
      </c>
      <c r="AA16" s="59">
        <v>1</v>
      </c>
      <c r="AB16" s="75">
        <v>4</v>
      </c>
      <c r="AC16" s="59">
        <v>1</v>
      </c>
      <c r="AD16" s="78">
        <v>5</v>
      </c>
      <c r="AE16" s="84">
        <f t="shared" si="10"/>
        <v>10</v>
      </c>
      <c r="AF16" s="182">
        <f t="shared" si="11"/>
        <v>8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230">
        <v>0.0083912037037037</v>
      </c>
      <c r="D17" s="75">
        <v>1</v>
      </c>
      <c r="E17" s="59">
        <v>1</v>
      </c>
      <c r="F17" s="196">
        <f t="shared" si="0"/>
        <v>100</v>
      </c>
      <c r="G17" s="75">
        <v>3</v>
      </c>
      <c r="H17" s="59">
        <v>0</v>
      </c>
      <c r="I17" s="191">
        <f t="shared" si="1"/>
        <v>0</v>
      </c>
      <c r="J17" s="75"/>
      <c r="K17" s="59"/>
      <c r="L17" s="196">
        <f t="shared" si="2"/>
      </c>
      <c r="M17" s="75"/>
      <c r="N17" s="59"/>
      <c r="O17" s="191">
        <f t="shared" si="3"/>
      </c>
      <c r="P17" s="75">
        <f t="shared" si="4"/>
        <v>4</v>
      </c>
      <c r="Q17" s="59">
        <f t="shared" si="5"/>
        <v>1</v>
      </c>
      <c r="R17" s="76">
        <f t="shared" si="6"/>
        <v>25</v>
      </c>
      <c r="S17" s="104">
        <f t="shared" si="7"/>
        <v>2</v>
      </c>
      <c r="T17" s="66">
        <f t="shared" si="8"/>
        <v>-2</v>
      </c>
      <c r="U17" s="66">
        <f t="shared" si="9"/>
        <v>1</v>
      </c>
      <c r="V17" s="59">
        <v>1</v>
      </c>
      <c r="W17" s="59"/>
      <c r="X17" s="59"/>
      <c r="Y17" s="59"/>
      <c r="Z17" s="59">
        <v>2</v>
      </c>
      <c r="AA17" s="59"/>
      <c r="AB17" s="75">
        <v>1</v>
      </c>
      <c r="AC17" s="59">
        <v>1</v>
      </c>
      <c r="AD17" s="78">
        <v>1</v>
      </c>
      <c r="AE17" s="84">
        <f t="shared" si="10"/>
        <v>0</v>
      </c>
      <c r="AF17" s="182">
        <f t="shared" si="11"/>
        <v>-2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hidden="1" thickBot="1">
      <c r="A18" s="104">
        <v>14</v>
      </c>
      <c r="B18" s="173"/>
      <c r="C18" s="230"/>
      <c r="D18" s="75"/>
      <c r="E18" s="59"/>
      <c r="F18" s="196">
        <f t="shared" si="0"/>
      </c>
      <c r="G18" s="75"/>
      <c r="H18" s="59"/>
      <c r="I18" s="191">
        <f t="shared" si="1"/>
      </c>
      <c r="J18" s="75"/>
      <c r="K18" s="59"/>
      <c r="L18" s="196">
        <f t="shared" si="2"/>
      </c>
      <c r="M18" s="75"/>
      <c r="N18" s="59"/>
      <c r="O18" s="191">
        <f t="shared" si="3"/>
      </c>
      <c r="P18" s="75">
        <f t="shared" si="4"/>
      </c>
      <c r="Q18" s="59">
        <f t="shared" si="5"/>
      </c>
      <c r="R18" s="76">
        <f t="shared" si="6"/>
      </c>
      <c r="S18" s="104">
        <f t="shared" si="7"/>
      </c>
      <c r="T18" s="66">
        <f t="shared" si="8"/>
      </c>
      <c r="U18" s="66">
        <f t="shared" si="9"/>
      </c>
      <c r="V18" s="59"/>
      <c r="W18" s="59"/>
      <c r="X18" s="59"/>
      <c r="Y18" s="59"/>
      <c r="Z18" s="59"/>
      <c r="AA18" s="59"/>
      <c r="AB18" s="75"/>
      <c r="AC18" s="59"/>
      <c r="AD18" s="78"/>
      <c r="AE18" s="84">
        <f t="shared" si="10"/>
      </c>
      <c r="AF18" s="182">
        <f t="shared" si="11"/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230"/>
      <c r="D19" s="75"/>
      <c r="E19" s="59"/>
      <c r="F19" s="196">
        <f t="shared" si="0"/>
      </c>
      <c r="G19" s="75"/>
      <c r="H19" s="59"/>
      <c r="I19" s="191">
        <f t="shared" si="1"/>
      </c>
      <c r="J19" s="75"/>
      <c r="K19" s="59"/>
      <c r="L19" s="196">
        <f t="shared" si="2"/>
      </c>
      <c r="M19" s="75"/>
      <c r="N19" s="59"/>
      <c r="O19" s="191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59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230">
        <v>0.0131134259259259</v>
      </c>
      <c r="D20" s="75"/>
      <c r="E20" s="59"/>
      <c r="F20" s="196">
        <f t="shared" si="0"/>
      </c>
      <c r="G20" s="75"/>
      <c r="H20" s="59"/>
      <c r="I20" s="191">
        <f t="shared" si="1"/>
      </c>
      <c r="J20" s="75">
        <v>5</v>
      </c>
      <c r="K20" s="59">
        <v>1</v>
      </c>
      <c r="L20" s="196">
        <f t="shared" si="2"/>
        <v>20</v>
      </c>
      <c r="M20" s="75">
        <v>2</v>
      </c>
      <c r="N20" s="59">
        <v>2</v>
      </c>
      <c r="O20" s="191">
        <f t="shared" si="3"/>
        <v>100</v>
      </c>
      <c r="P20" s="75">
        <f t="shared" si="4"/>
        <v>7</v>
      </c>
      <c r="Q20" s="59">
        <f t="shared" si="5"/>
        <v>3</v>
      </c>
      <c r="R20" s="76">
        <f t="shared" si="6"/>
        <v>42.9</v>
      </c>
      <c r="S20" s="104">
        <f t="shared" si="7"/>
        <v>5</v>
      </c>
      <c r="T20" s="66">
        <f t="shared" si="8"/>
        <v>-1</v>
      </c>
      <c r="U20" s="66">
        <f t="shared" si="9"/>
        <v>1</v>
      </c>
      <c r="V20" s="59">
        <v>3</v>
      </c>
      <c r="W20" s="59">
        <v>1</v>
      </c>
      <c r="X20" s="59">
        <v>1</v>
      </c>
      <c r="Y20" s="59"/>
      <c r="Z20" s="59">
        <v>1</v>
      </c>
      <c r="AA20" s="59">
        <v>3</v>
      </c>
      <c r="AB20" s="75">
        <v>1</v>
      </c>
      <c r="AC20" s="59"/>
      <c r="AD20" s="78">
        <v>1</v>
      </c>
      <c r="AE20" s="84">
        <f t="shared" si="10"/>
        <v>7</v>
      </c>
      <c r="AF20" s="182">
        <f t="shared" si="11"/>
        <v>6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230">
        <v>0.00457175925925926</v>
      </c>
      <c r="D21" s="75"/>
      <c r="E21" s="59"/>
      <c r="F21" s="196">
        <f t="shared" si="0"/>
      </c>
      <c r="G21" s="75">
        <v>1</v>
      </c>
      <c r="H21" s="59">
        <v>0</v>
      </c>
      <c r="I21" s="191">
        <f t="shared" si="1"/>
        <v>0</v>
      </c>
      <c r="J21" s="75">
        <v>1</v>
      </c>
      <c r="K21" s="59">
        <v>0</v>
      </c>
      <c r="L21" s="196">
        <f t="shared" si="2"/>
        <v>0</v>
      </c>
      <c r="M21" s="75">
        <v>4</v>
      </c>
      <c r="N21" s="59">
        <v>0</v>
      </c>
      <c r="O21" s="191">
        <f t="shared" si="3"/>
        <v>0</v>
      </c>
      <c r="P21" s="75">
        <f t="shared" si="4"/>
        <v>6</v>
      </c>
      <c r="Q21" s="59">
        <f t="shared" si="5"/>
        <v>0</v>
      </c>
      <c r="R21" s="76">
        <f t="shared" si="6"/>
        <v>0</v>
      </c>
      <c r="S21" s="104">
        <f t="shared" si="7"/>
        <v>0</v>
      </c>
      <c r="T21" s="66">
        <f t="shared" si="8"/>
        <v>-6</v>
      </c>
      <c r="U21" s="66">
        <f t="shared" si="9"/>
        <v>1</v>
      </c>
      <c r="V21" s="59">
        <v>1</v>
      </c>
      <c r="W21" s="59"/>
      <c r="X21" s="59">
        <v>1</v>
      </c>
      <c r="Y21" s="59"/>
      <c r="Z21" s="59"/>
      <c r="AA21" s="59">
        <v>3</v>
      </c>
      <c r="AB21" s="75"/>
      <c r="AC21" s="59">
        <v>1</v>
      </c>
      <c r="AD21" s="78">
        <v>3</v>
      </c>
      <c r="AE21" s="84">
        <f t="shared" si="10"/>
        <v>1</v>
      </c>
      <c r="AF21" s="182">
        <f t="shared" si="11"/>
        <v>-5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230">
        <v>0.0156365740740741</v>
      </c>
      <c r="D22" s="75"/>
      <c r="E22" s="59"/>
      <c r="F22" s="196">
        <f t="shared" si="0"/>
      </c>
      <c r="G22" s="75"/>
      <c r="H22" s="59"/>
      <c r="I22" s="191">
        <f t="shared" si="1"/>
      </c>
      <c r="J22" s="75">
        <v>1</v>
      </c>
      <c r="K22" s="59">
        <v>0</v>
      </c>
      <c r="L22" s="196">
        <f t="shared" si="2"/>
        <v>0</v>
      </c>
      <c r="M22" s="75">
        <v>2</v>
      </c>
      <c r="N22" s="59">
        <v>2</v>
      </c>
      <c r="O22" s="191">
        <f t="shared" si="3"/>
        <v>100</v>
      </c>
      <c r="P22" s="75">
        <f t="shared" si="4"/>
        <v>3</v>
      </c>
      <c r="Q22" s="59">
        <f t="shared" si="5"/>
        <v>2</v>
      </c>
      <c r="R22" s="76">
        <f t="shared" si="6"/>
        <v>66.7</v>
      </c>
      <c r="S22" s="104">
        <f t="shared" si="7"/>
        <v>2</v>
      </c>
      <c r="T22" s="66">
        <f t="shared" si="8"/>
        <v>1</v>
      </c>
      <c r="U22" s="66">
        <f t="shared" si="9"/>
        <v>1</v>
      </c>
      <c r="V22" s="59"/>
      <c r="W22" s="59"/>
      <c r="X22" s="59">
        <v>1</v>
      </c>
      <c r="Y22" s="59"/>
      <c r="Z22" s="59"/>
      <c r="AA22" s="59">
        <v>1</v>
      </c>
      <c r="AB22" s="75">
        <v>2</v>
      </c>
      <c r="AC22" s="59">
        <v>4</v>
      </c>
      <c r="AD22" s="78">
        <v>3</v>
      </c>
      <c r="AE22" s="84">
        <f t="shared" si="10"/>
        <v>-7</v>
      </c>
      <c r="AF22" s="182">
        <f t="shared" si="11"/>
        <v>-6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233"/>
      <c r="D23" s="93"/>
      <c r="E23" s="94"/>
      <c r="F23" s="199">
        <f t="shared" si="0"/>
      </c>
      <c r="G23" s="93"/>
      <c r="H23" s="94"/>
      <c r="I23" s="200">
        <f t="shared" si="1"/>
      </c>
      <c r="J23" s="93"/>
      <c r="K23" s="94"/>
      <c r="L23" s="199">
        <f t="shared" si="2"/>
      </c>
      <c r="M23" s="93"/>
      <c r="N23" s="94"/>
      <c r="O23" s="200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1" t="s">
        <v>59</v>
      </c>
      <c r="B24" s="232"/>
      <c r="C24" s="234">
        <f>SUM(C7:C23)*60*24</f>
        <v>200</v>
      </c>
      <c r="D24" s="118">
        <f>SUM(D7:D23)</f>
        <v>31</v>
      </c>
      <c r="E24" s="57">
        <f>SUM(E7:E23)</f>
        <v>16</v>
      </c>
      <c r="F24" s="77">
        <f t="shared" si="0"/>
        <v>51.6</v>
      </c>
      <c r="G24" s="56">
        <f>SUM(G7:G23)</f>
        <v>21</v>
      </c>
      <c r="H24" s="57">
        <f>SUM(H7:H23)</f>
        <v>8</v>
      </c>
      <c r="I24" s="77">
        <f t="shared" si="1"/>
        <v>38.1</v>
      </c>
      <c r="J24" s="56">
        <f>SUM(J7:J23)</f>
        <v>18</v>
      </c>
      <c r="K24" s="57">
        <f>SUM(K7:K23)</f>
        <v>5</v>
      </c>
      <c r="L24" s="77">
        <f t="shared" si="2"/>
        <v>27.8</v>
      </c>
      <c r="M24" s="56">
        <f>SUM(M7:M23)</f>
        <v>23</v>
      </c>
      <c r="N24" s="57">
        <f>SUM(N7:N23)</f>
        <v>12</v>
      </c>
      <c r="O24" s="77">
        <f t="shared" si="3"/>
        <v>52.2</v>
      </c>
      <c r="P24" s="56">
        <f>SUM(P7:P23)</f>
        <v>93</v>
      </c>
      <c r="Q24" s="57">
        <f>SUM(Q7:Q23)</f>
        <v>41</v>
      </c>
      <c r="R24" s="77">
        <f>IF(P24=0,"",Q24/P24*100)</f>
        <v>44.1</v>
      </c>
      <c r="S24" s="180">
        <f>SUM(S7:S23)</f>
        <v>75</v>
      </c>
      <c r="T24" s="55">
        <f>SUM(T7:T23)</f>
        <v>-11</v>
      </c>
      <c r="U24" s="55"/>
      <c r="V24" s="56">
        <f aca="true" t="shared" si="12" ref="V24:AF24">SUM(V7:V23)</f>
        <v>24</v>
      </c>
      <c r="W24" s="57">
        <f t="shared" si="12"/>
        <v>17</v>
      </c>
      <c r="X24" s="57">
        <f t="shared" si="12"/>
        <v>13</v>
      </c>
      <c r="Y24" s="57">
        <f t="shared" si="12"/>
        <v>0</v>
      </c>
      <c r="Z24" s="57">
        <f t="shared" si="12"/>
        <v>12</v>
      </c>
      <c r="AA24" s="58">
        <f t="shared" si="12"/>
        <v>22</v>
      </c>
      <c r="AB24" s="56">
        <f t="shared" si="12"/>
        <v>25</v>
      </c>
      <c r="AC24" s="57">
        <f t="shared" si="12"/>
        <v>16</v>
      </c>
      <c r="AD24" s="58">
        <f t="shared" si="12"/>
        <v>31</v>
      </c>
      <c r="AE24" s="55">
        <f t="shared" si="12"/>
        <v>16</v>
      </c>
      <c r="AF24" s="55">
        <f t="shared" si="12"/>
        <v>5</v>
      </c>
    </row>
  </sheetData>
  <mergeCells count="1">
    <mergeCell ref="T2:V2"/>
  </mergeCells>
  <printOptions horizontalCentered="1" verticalCentered="1"/>
  <pageMargins left="0.36" right="0.62" top="0.6" bottom="0.68" header="0.5" footer="0.42"/>
  <pageSetup blackAndWhite="1" fitToHeight="3" fitToWidth="1"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3">
    <pageSetUpPr fitToPage="1"/>
  </sheetPr>
  <dimension ref="A1:BG24"/>
  <sheetViews>
    <sheetView zoomScale="85" zoomScaleNormal="85" workbookViewId="0" topLeftCell="A1">
      <selection activeCell="F34" sqref="F34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3.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8" t="s">
        <v>64</v>
      </c>
      <c r="C1" s="43"/>
      <c r="D1" s="13"/>
      <c r="E1" s="13"/>
      <c r="F1" s="13"/>
      <c r="G1" s="13"/>
      <c r="H1" s="13"/>
      <c r="I1" s="13"/>
      <c r="J1" s="13"/>
      <c r="K1" s="14"/>
      <c r="L1" s="213" t="s">
        <v>87</v>
      </c>
      <c r="M1" s="213"/>
      <c r="N1" s="213"/>
      <c r="O1" s="213"/>
      <c r="P1" s="213"/>
      <c r="Q1" s="213"/>
      <c r="R1" s="213"/>
      <c r="S1" s="213"/>
      <c r="T1" s="213" t="s">
        <v>88</v>
      </c>
      <c r="U1" s="213"/>
      <c r="V1" s="213"/>
      <c r="W1" s="213"/>
      <c r="X1" s="213"/>
      <c r="Y1" s="213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9" t="s">
        <v>58</v>
      </c>
      <c r="C2" s="215"/>
      <c r="D2" s="83"/>
      <c r="E2" s="216" t="s">
        <v>27</v>
      </c>
      <c r="F2" s="217">
        <v>12</v>
      </c>
      <c r="G2" s="215"/>
      <c r="H2" s="218"/>
      <c r="I2" s="219"/>
      <c r="J2" s="219"/>
      <c r="K2" s="220"/>
      <c r="L2" s="83"/>
      <c r="M2" s="83" t="s">
        <v>1</v>
      </c>
      <c r="N2" s="83"/>
      <c r="O2" s="83" t="s">
        <v>74</v>
      </c>
      <c r="P2" s="221"/>
      <c r="Q2" s="222"/>
      <c r="T2" s="353">
        <v>39068</v>
      </c>
      <c r="U2" s="353"/>
      <c r="V2" s="353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6">
        <f aca="true" t="shared" si="0" ref="F7:F24">IF(D7=0,"",E7/D7*100)</f>
      </c>
      <c r="G7" s="75"/>
      <c r="H7" s="59"/>
      <c r="I7" s="191">
        <f aca="true" t="shared" si="1" ref="I7:I24">IF(G7=0,"",H7/G7*100)</f>
      </c>
      <c r="J7" s="75"/>
      <c r="K7" s="59"/>
      <c r="L7" s="196">
        <f aca="true" t="shared" si="2" ref="L7:L24">IF(J7=0,"",K7/J7*100)</f>
      </c>
      <c r="M7" s="75"/>
      <c r="N7" s="59"/>
      <c r="O7" s="191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hidden="1" thickBot="1">
      <c r="A8" s="104">
        <v>4</v>
      </c>
      <c r="B8" s="173" t="s">
        <v>55</v>
      </c>
      <c r="C8" s="230"/>
      <c r="D8" s="75"/>
      <c r="E8" s="59"/>
      <c r="F8" s="196">
        <f t="shared" si="0"/>
      </c>
      <c r="G8" s="75"/>
      <c r="H8" s="59"/>
      <c r="I8" s="191">
        <f t="shared" si="1"/>
      </c>
      <c r="J8" s="75"/>
      <c r="K8" s="59"/>
      <c r="L8" s="196">
        <f t="shared" si="2"/>
      </c>
      <c r="M8" s="75"/>
      <c r="N8" s="59"/>
      <c r="O8" s="191">
        <f t="shared" si="3"/>
      </c>
      <c r="P8" s="75">
        <f t="shared" si="4"/>
      </c>
      <c r="Q8" s="59">
        <f t="shared" si="5"/>
      </c>
      <c r="R8" s="76">
        <f t="shared" si="6"/>
      </c>
      <c r="S8" s="104">
        <f t="shared" si="7"/>
      </c>
      <c r="T8" s="66">
        <f t="shared" si="8"/>
      </c>
      <c r="U8" s="66">
        <f t="shared" si="9"/>
      </c>
      <c r="V8" s="75"/>
      <c r="W8" s="59"/>
      <c r="X8" s="59"/>
      <c r="Y8" s="59"/>
      <c r="Z8" s="111"/>
      <c r="AA8" s="78"/>
      <c r="AB8" s="75"/>
      <c r="AC8" s="59"/>
      <c r="AD8" s="78"/>
      <c r="AE8" s="84">
        <f t="shared" si="10"/>
      </c>
      <c r="AF8" s="182">
        <f t="shared" si="11"/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230">
        <v>0.0131365740740741</v>
      </c>
      <c r="D9" s="86"/>
      <c r="E9" s="59"/>
      <c r="F9" s="196">
        <f t="shared" si="0"/>
      </c>
      <c r="G9" s="75">
        <v>3</v>
      </c>
      <c r="H9" s="59">
        <v>0</v>
      </c>
      <c r="I9" s="191">
        <f t="shared" si="1"/>
        <v>0</v>
      </c>
      <c r="J9" s="75">
        <v>1</v>
      </c>
      <c r="K9" s="59">
        <v>0</v>
      </c>
      <c r="L9" s="196">
        <f t="shared" si="2"/>
        <v>0</v>
      </c>
      <c r="M9" s="75">
        <v>2</v>
      </c>
      <c r="N9" s="59">
        <v>1</v>
      </c>
      <c r="O9" s="191">
        <f t="shared" si="3"/>
        <v>50</v>
      </c>
      <c r="P9" s="75">
        <f t="shared" si="4"/>
        <v>6</v>
      </c>
      <c r="Q9" s="59">
        <f t="shared" si="5"/>
        <v>1</v>
      </c>
      <c r="R9" s="76">
        <f t="shared" si="6"/>
        <v>16.7</v>
      </c>
      <c r="S9" s="104">
        <f t="shared" si="7"/>
        <v>1</v>
      </c>
      <c r="T9" s="66">
        <f t="shared" si="8"/>
        <v>-4</v>
      </c>
      <c r="U9" s="66">
        <f t="shared" si="9"/>
        <v>1</v>
      </c>
      <c r="V9" s="75"/>
      <c r="W9" s="59"/>
      <c r="X9" s="59">
        <v>4</v>
      </c>
      <c r="Y9" s="59"/>
      <c r="Z9" s="111">
        <v>2</v>
      </c>
      <c r="AA9" s="78">
        <v>2</v>
      </c>
      <c r="AB9" s="75">
        <v>3</v>
      </c>
      <c r="AC9" s="59">
        <v>2</v>
      </c>
      <c r="AD9" s="78">
        <v>2</v>
      </c>
      <c r="AE9" s="84">
        <f t="shared" si="10"/>
        <v>1</v>
      </c>
      <c r="AF9" s="182">
        <f t="shared" si="11"/>
        <v>-3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230">
        <v>0.0117476851851852</v>
      </c>
      <c r="D10" s="75">
        <v>3</v>
      </c>
      <c r="E10" s="59">
        <v>2</v>
      </c>
      <c r="F10" s="196">
        <f t="shared" si="0"/>
        <v>66.7</v>
      </c>
      <c r="G10" s="75">
        <v>1</v>
      </c>
      <c r="H10" s="59">
        <v>0</v>
      </c>
      <c r="I10" s="191">
        <f t="shared" si="1"/>
        <v>0</v>
      </c>
      <c r="J10" s="75">
        <v>1</v>
      </c>
      <c r="K10" s="59">
        <v>0</v>
      </c>
      <c r="L10" s="196">
        <f t="shared" si="2"/>
        <v>0</v>
      </c>
      <c r="M10" s="75"/>
      <c r="N10" s="59"/>
      <c r="O10" s="191">
        <f t="shared" si="3"/>
      </c>
      <c r="P10" s="75">
        <f t="shared" si="4"/>
        <v>5</v>
      </c>
      <c r="Q10" s="59">
        <f t="shared" si="5"/>
        <v>2</v>
      </c>
      <c r="R10" s="76">
        <f t="shared" si="6"/>
        <v>40</v>
      </c>
      <c r="S10" s="104">
        <f t="shared" si="7"/>
        <v>4</v>
      </c>
      <c r="T10" s="66">
        <f t="shared" si="8"/>
        <v>-1</v>
      </c>
      <c r="U10" s="66">
        <f t="shared" si="9"/>
        <v>1</v>
      </c>
      <c r="V10" s="59">
        <v>3</v>
      </c>
      <c r="W10" s="85"/>
      <c r="X10" s="59">
        <v>2</v>
      </c>
      <c r="Y10" s="59"/>
      <c r="Z10" s="59">
        <v>1</v>
      </c>
      <c r="AA10" s="59"/>
      <c r="AB10" s="75">
        <v>2</v>
      </c>
      <c r="AC10" s="59">
        <v>1</v>
      </c>
      <c r="AD10" s="78"/>
      <c r="AE10" s="84">
        <f t="shared" si="10"/>
        <v>3</v>
      </c>
      <c r="AF10" s="182">
        <f t="shared" si="11"/>
        <v>2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hidden="1" thickBot="1">
      <c r="A11" s="104">
        <v>7</v>
      </c>
      <c r="B11" s="173" t="s">
        <v>41</v>
      </c>
      <c r="C11" s="230"/>
      <c r="D11" s="86"/>
      <c r="E11" s="59"/>
      <c r="F11" s="196">
        <f t="shared" si="0"/>
      </c>
      <c r="G11" s="75"/>
      <c r="H11" s="59"/>
      <c r="I11" s="191">
        <f t="shared" si="1"/>
      </c>
      <c r="J11" s="75"/>
      <c r="K11" s="59"/>
      <c r="L11" s="196">
        <f t="shared" si="2"/>
      </c>
      <c r="M11" s="75"/>
      <c r="N11" s="59"/>
      <c r="O11" s="191">
        <f t="shared" si="3"/>
      </c>
      <c r="P11" s="75">
        <f t="shared" si="4"/>
      </c>
      <c r="Q11" s="59">
        <f t="shared" si="5"/>
      </c>
      <c r="R11" s="76">
        <f t="shared" si="6"/>
      </c>
      <c r="S11" s="104">
        <f t="shared" si="7"/>
      </c>
      <c r="T11" s="66">
        <f t="shared" si="8"/>
      </c>
      <c r="U11" s="66">
        <f t="shared" si="9"/>
      </c>
      <c r="V11" s="59"/>
      <c r="W11" s="59"/>
      <c r="X11" s="59"/>
      <c r="Y11" s="59"/>
      <c r="Z11" s="59"/>
      <c r="AA11" s="59"/>
      <c r="AB11" s="75"/>
      <c r="AC11" s="59"/>
      <c r="AD11" s="78"/>
      <c r="AE11" s="84">
        <f t="shared" si="10"/>
      </c>
      <c r="AF11" s="182">
        <f t="shared" si="11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230">
        <v>0.0146412037037037</v>
      </c>
      <c r="D12" s="86"/>
      <c r="E12" s="59"/>
      <c r="F12" s="196">
        <f t="shared" si="0"/>
      </c>
      <c r="G12" s="75">
        <v>8</v>
      </c>
      <c r="H12" s="59">
        <v>3</v>
      </c>
      <c r="I12" s="191">
        <f t="shared" si="1"/>
        <v>37.5</v>
      </c>
      <c r="J12" s="75"/>
      <c r="K12" s="59"/>
      <c r="L12" s="196">
        <f t="shared" si="2"/>
      </c>
      <c r="M12" s="75">
        <v>2</v>
      </c>
      <c r="N12" s="59">
        <v>2</v>
      </c>
      <c r="O12" s="191">
        <f t="shared" si="3"/>
        <v>100</v>
      </c>
      <c r="P12" s="75">
        <f t="shared" si="4"/>
        <v>10</v>
      </c>
      <c r="Q12" s="59">
        <f t="shared" si="5"/>
        <v>5</v>
      </c>
      <c r="R12" s="76">
        <f t="shared" si="6"/>
        <v>50</v>
      </c>
      <c r="S12" s="104">
        <f t="shared" si="7"/>
        <v>8</v>
      </c>
      <c r="T12" s="66">
        <f t="shared" si="8"/>
        <v>0</v>
      </c>
      <c r="U12" s="66">
        <f t="shared" si="9"/>
        <v>1</v>
      </c>
      <c r="V12" s="59"/>
      <c r="W12" s="59"/>
      <c r="X12" s="59">
        <v>1</v>
      </c>
      <c r="Y12" s="59"/>
      <c r="Z12" s="59">
        <v>4</v>
      </c>
      <c r="AA12" s="59">
        <v>3</v>
      </c>
      <c r="AB12" s="75">
        <v>3</v>
      </c>
      <c r="AC12" s="59"/>
      <c r="AD12" s="78">
        <v>1</v>
      </c>
      <c r="AE12" s="84">
        <f t="shared" si="10"/>
        <v>4</v>
      </c>
      <c r="AF12" s="182">
        <f t="shared" si="11"/>
        <v>4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thickBot="1">
      <c r="A13" s="104">
        <v>9</v>
      </c>
      <c r="B13" s="173" t="s">
        <v>37</v>
      </c>
      <c r="C13" s="230">
        <v>0.00945601851851852</v>
      </c>
      <c r="D13" s="75">
        <v>4</v>
      </c>
      <c r="E13" s="59">
        <v>2</v>
      </c>
      <c r="F13" s="196">
        <f t="shared" si="0"/>
        <v>50</v>
      </c>
      <c r="G13" s="75">
        <v>1</v>
      </c>
      <c r="H13" s="59">
        <v>0</v>
      </c>
      <c r="I13" s="191">
        <f t="shared" si="1"/>
        <v>0</v>
      </c>
      <c r="J13" s="75">
        <v>1</v>
      </c>
      <c r="K13" s="59">
        <v>0</v>
      </c>
      <c r="L13" s="196">
        <f t="shared" si="2"/>
        <v>0</v>
      </c>
      <c r="M13" s="75"/>
      <c r="N13" s="59"/>
      <c r="O13" s="191">
        <f t="shared" si="3"/>
      </c>
      <c r="P13" s="75">
        <f t="shared" si="4"/>
        <v>6</v>
      </c>
      <c r="Q13" s="59">
        <f t="shared" si="5"/>
        <v>2</v>
      </c>
      <c r="R13" s="76">
        <f t="shared" si="6"/>
        <v>33.3</v>
      </c>
      <c r="S13" s="104">
        <f t="shared" si="7"/>
        <v>4</v>
      </c>
      <c r="T13" s="66">
        <f t="shared" si="8"/>
        <v>-2</v>
      </c>
      <c r="U13" s="66">
        <f t="shared" si="9"/>
        <v>1</v>
      </c>
      <c r="V13" s="59">
        <v>4</v>
      </c>
      <c r="W13" s="59">
        <v>1</v>
      </c>
      <c r="X13" s="59">
        <v>1</v>
      </c>
      <c r="Y13" s="59"/>
      <c r="Z13" s="59">
        <v>1</v>
      </c>
      <c r="AA13" s="59"/>
      <c r="AB13" s="75">
        <v>2</v>
      </c>
      <c r="AC13" s="59"/>
      <c r="AD13" s="78">
        <v>2</v>
      </c>
      <c r="AE13" s="84">
        <f t="shared" si="10"/>
        <v>3</v>
      </c>
      <c r="AF13" s="182">
        <f t="shared" si="11"/>
        <v>1</v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230">
        <v>0.0170138888888889</v>
      </c>
      <c r="D14" s="75">
        <v>7</v>
      </c>
      <c r="E14" s="59">
        <v>3</v>
      </c>
      <c r="F14" s="196">
        <f t="shared" si="0"/>
        <v>42.9</v>
      </c>
      <c r="G14" s="75"/>
      <c r="H14" s="59"/>
      <c r="I14" s="191">
        <f t="shared" si="1"/>
      </c>
      <c r="J14" s="75">
        <v>8</v>
      </c>
      <c r="K14" s="59">
        <v>2</v>
      </c>
      <c r="L14" s="196">
        <f t="shared" si="2"/>
        <v>25</v>
      </c>
      <c r="M14" s="75">
        <v>1</v>
      </c>
      <c r="N14" s="59">
        <v>0</v>
      </c>
      <c r="O14" s="191">
        <f t="shared" si="3"/>
        <v>0</v>
      </c>
      <c r="P14" s="75">
        <f t="shared" si="4"/>
        <v>16</v>
      </c>
      <c r="Q14" s="59">
        <f t="shared" si="5"/>
        <v>5</v>
      </c>
      <c r="R14" s="76">
        <f t="shared" si="6"/>
        <v>31.3</v>
      </c>
      <c r="S14" s="104">
        <f t="shared" si="7"/>
        <v>12</v>
      </c>
      <c r="T14" s="66">
        <f t="shared" si="8"/>
        <v>-6</v>
      </c>
      <c r="U14" s="66">
        <f t="shared" si="9"/>
        <v>1</v>
      </c>
      <c r="V14" s="59">
        <v>3</v>
      </c>
      <c r="W14" s="59"/>
      <c r="X14" s="59">
        <v>4</v>
      </c>
      <c r="Y14" s="59"/>
      <c r="Z14" s="59">
        <v>1</v>
      </c>
      <c r="AA14" s="59">
        <v>2</v>
      </c>
      <c r="AB14" s="75">
        <v>5</v>
      </c>
      <c r="AC14" s="59">
        <v>9</v>
      </c>
      <c r="AD14" s="78">
        <v>2</v>
      </c>
      <c r="AE14" s="84">
        <f t="shared" si="10"/>
        <v>-6</v>
      </c>
      <c r="AF14" s="182">
        <f t="shared" si="11"/>
        <v>-12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3.25" customHeight="1" thickBot="1">
      <c r="A15" s="104">
        <v>11</v>
      </c>
      <c r="B15" s="173" t="s">
        <v>39</v>
      </c>
      <c r="C15" s="230">
        <v>0.0199652777777778</v>
      </c>
      <c r="D15" s="75">
        <v>7</v>
      </c>
      <c r="E15" s="59">
        <v>1</v>
      </c>
      <c r="F15" s="196">
        <f t="shared" si="0"/>
        <v>14.3</v>
      </c>
      <c r="G15" s="75"/>
      <c r="H15" s="59"/>
      <c r="I15" s="191">
        <f t="shared" si="1"/>
      </c>
      <c r="J15" s="75"/>
      <c r="K15" s="59"/>
      <c r="L15" s="196">
        <f t="shared" si="2"/>
      </c>
      <c r="M15" s="75">
        <v>2</v>
      </c>
      <c r="N15" s="59">
        <v>2</v>
      </c>
      <c r="O15" s="191">
        <f t="shared" si="3"/>
        <v>100</v>
      </c>
      <c r="P15" s="75">
        <f t="shared" si="4"/>
        <v>9</v>
      </c>
      <c r="Q15" s="59">
        <f t="shared" si="5"/>
        <v>3</v>
      </c>
      <c r="R15" s="76">
        <f t="shared" si="6"/>
        <v>33.3</v>
      </c>
      <c r="S15" s="104">
        <f t="shared" si="7"/>
        <v>4</v>
      </c>
      <c r="T15" s="66">
        <f t="shared" si="8"/>
        <v>-3</v>
      </c>
      <c r="U15" s="66">
        <f t="shared" si="9"/>
        <v>1</v>
      </c>
      <c r="V15" s="59">
        <v>4</v>
      </c>
      <c r="W15" s="59">
        <v>2</v>
      </c>
      <c r="X15" s="59"/>
      <c r="Y15" s="59">
        <v>2</v>
      </c>
      <c r="Z15" s="59"/>
      <c r="AA15" s="59">
        <v>4</v>
      </c>
      <c r="AB15" s="75">
        <v>7</v>
      </c>
      <c r="AC15" s="59">
        <v>4</v>
      </c>
      <c r="AD15" s="78">
        <v>4</v>
      </c>
      <c r="AE15" s="84">
        <f t="shared" si="10"/>
        <v>-3</v>
      </c>
      <c r="AF15" s="182">
        <f t="shared" si="11"/>
        <v>-6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7" t="s">
        <v>40</v>
      </c>
      <c r="C16" s="230">
        <v>0.0183217592592593</v>
      </c>
      <c r="D16" s="75">
        <v>7</v>
      </c>
      <c r="E16" s="59">
        <v>4</v>
      </c>
      <c r="F16" s="196">
        <f t="shared" si="0"/>
        <v>57.1</v>
      </c>
      <c r="G16" s="75">
        <v>3</v>
      </c>
      <c r="H16" s="59">
        <v>0</v>
      </c>
      <c r="I16" s="191">
        <f t="shared" si="1"/>
        <v>0</v>
      </c>
      <c r="J16" s="75"/>
      <c r="K16" s="59"/>
      <c r="L16" s="196">
        <f t="shared" si="2"/>
      </c>
      <c r="M16" s="75"/>
      <c r="N16" s="59"/>
      <c r="O16" s="191">
        <f t="shared" si="3"/>
      </c>
      <c r="P16" s="75">
        <f t="shared" si="4"/>
        <v>10</v>
      </c>
      <c r="Q16" s="59">
        <f t="shared" si="5"/>
        <v>4</v>
      </c>
      <c r="R16" s="76">
        <f t="shared" si="6"/>
        <v>40</v>
      </c>
      <c r="S16" s="104">
        <f t="shared" si="7"/>
        <v>8</v>
      </c>
      <c r="T16" s="66">
        <f t="shared" si="8"/>
        <v>-2</v>
      </c>
      <c r="U16" s="66">
        <f t="shared" si="9"/>
        <v>1</v>
      </c>
      <c r="V16" s="59">
        <v>10</v>
      </c>
      <c r="W16" s="59">
        <v>3</v>
      </c>
      <c r="X16" s="59">
        <v>6</v>
      </c>
      <c r="Y16" s="59"/>
      <c r="Z16" s="59">
        <v>2</v>
      </c>
      <c r="AA16" s="59">
        <v>1</v>
      </c>
      <c r="AB16" s="75">
        <v>2</v>
      </c>
      <c r="AC16" s="59">
        <v>5</v>
      </c>
      <c r="AD16" s="78">
        <v>3</v>
      </c>
      <c r="AE16" s="84">
        <f t="shared" si="10"/>
        <v>12</v>
      </c>
      <c r="AF16" s="182">
        <f t="shared" si="11"/>
        <v>10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230">
        <v>0.0078125</v>
      </c>
      <c r="D17" s="75">
        <v>4</v>
      </c>
      <c r="E17" s="59">
        <v>1</v>
      </c>
      <c r="F17" s="196">
        <f t="shared" si="0"/>
        <v>25</v>
      </c>
      <c r="G17" s="75">
        <v>1</v>
      </c>
      <c r="H17" s="59">
        <v>0</v>
      </c>
      <c r="I17" s="191">
        <f t="shared" si="1"/>
        <v>0</v>
      </c>
      <c r="J17" s="75"/>
      <c r="K17" s="59"/>
      <c r="L17" s="196">
        <f t="shared" si="2"/>
      </c>
      <c r="M17" s="75">
        <v>6</v>
      </c>
      <c r="N17" s="59">
        <v>6</v>
      </c>
      <c r="O17" s="191">
        <f t="shared" si="3"/>
        <v>100</v>
      </c>
      <c r="P17" s="75">
        <f t="shared" si="4"/>
        <v>11</v>
      </c>
      <c r="Q17" s="59">
        <f t="shared" si="5"/>
        <v>7</v>
      </c>
      <c r="R17" s="76">
        <f t="shared" si="6"/>
        <v>63.6</v>
      </c>
      <c r="S17" s="104">
        <f t="shared" si="7"/>
        <v>8</v>
      </c>
      <c r="T17" s="66">
        <f t="shared" si="8"/>
        <v>3</v>
      </c>
      <c r="U17" s="66">
        <f t="shared" si="9"/>
        <v>1</v>
      </c>
      <c r="V17" s="59">
        <v>2</v>
      </c>
      <c r="W17" s="59">
        <v>3</v>
      </c>
      <c r="X17" s="59">
        <v>1</v>
      </c>
      <c r="Y17" s="59"/>
      <c r="Z17" s="59"/>
      <c r="AA17" s="59">
        <v>3</v>
      </c>
      <c r="AB17" s="75"/>
      <c r="AC17" s="59">
        <v>2</v>
      </c>
      <c r="AD17" s="78">
        <v>2</v>
      </c>
      <c r="AE17" s="84">
        <f t="shared" si="10"/>
        <v>5</v>
      </c>
      <c r="AF17" s="182">
        <f t="shared" si="11"/>
        <v>8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hidden="1" thickBot="1">
      <c r="A18" s="104">
        <v>14</v>
      </c>
      <c r="B18" s="173"/>
      <c r="C18" s="230"/>
      <c r="D18" s="75"/>
      <c r="E18" s="59"/>
      <c r="F18" s="196">
        <f t="shared" si="0"/>
      </c>
      <c r="G18" s="75"/>
      <c r="H18" s="59"/>
      <c r="I18" s="191">
        <f t="shared" si="1"/>
      </c>
      <c r="J18" s="75"/>
      <c r="K18" s="59"/>
      <c r="L18" s="196">
        <f t="shared" si="2"/>
      </c>
      <c r="M18" s="75"/>
      <c r="N18" s="59"/>
      <c r="O18" s="191">
        <f t="shared" si="3"/>
      </c>
      <c r="P18" s="75">
        <f t="shared" si="4"/>
      </c>
      <c r="Q18" s="59">
        <f t="shared" si="5"/>
      </c>
      <c r="R18" s="76">
        <f t="shared" si="6"/>
      </c>
      <c r="S18" s="104">
        <f t="shared" si="7"/>
      </c>
      <c r="T18" s="66">
        <f t="shared" si="8"/>
      </c>
      <c r="U18" s="66">
        <f t="shared" si="9"/>
      </c>
      <c r="V18" s="59"/>
      <c r="W18" s="59"/>
      <c r="X18" s="59"/>
      <c r="Y18" s="59"/>
      <c r="Z18" s="59"/>
      <c r="AA18" s="59"/>
      <c r="AB18" s="75"/>
      <c r="AC18" s="59"/>
      <c r="AD18" s="78"/>
      <c r="AE18" s="84">
        <f t="shared" si="10"/>
      </c>
      <c r="AF18" s="182">
        <f t="shared" si="11"/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230"/>
      <c r="D19" s="75"/>
      <c r="E19" s="59"/>
      <c r="F19" s="196">
        <f t="shared" si="0"/>
      </c>
      <c r="G19" s="75"/>
      <c r="H19" s="59"/>
      <c r="I19" s="191">
        <f t="shared" si="1"/>
      </c>
      <c r="J19" s="75"/>
      <c r="K19" s="59"/>
      <c r="L19" s="196">
        <f t="shared" si="2"/>
      </c>
      <c r="M19" s="75"/>
      <c r="N19" s="59"/>
      <c r="O19" s="191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59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230">
        <v>0.0106828703703704</v>
      </c>
      <c r="D20" s="75">
        <v>1</v>
      </c>
      <c r="E20" s="59">
        <v>1</v>
      </c>
      <c r="F20" s="196">
        <f t="shared" si="0"/>
        <v>100</v>
      </c>
      <c r="G20" s="75"/>
      <c r="H20" s="59"/>
      <c r="I20" s="191">
        <f t="shared" si="1"/>
      </c>
      <c r="J20" s="75">
        <v>3</v>
      </c>
      <c r="K20" s="59">
        <v>0</v>
      </c>
      <c r="L20" s="196">
        <f t="shared" si="2"/>
        <v>0</v>
      </c>
      <c r="M20" s="75"/>
      <c r="N20" s="59"/>
      <c r="O20" s="191">
        <f t="shared" si="3"/>
      </c>
      <c r="P20" s="75">
        <f t="shared" si="4"/>
        <v>4</v>
      </c>
      <c r="Q20" s="59">
        <f t="shared" si="5"/>
        <v>1</v>
      </c>
      <c r="R20" s="76">
        <f t="shared" si="6"/>
        <v>25</v>
      </c>
      <c r="S20" s="104">
        <f t="shared" si="7"/>
        <v>2</v>
      </c>
      <c r="T20" s="66">
        <f t="shared" si="8"/>
        <v>-2</v>
      </c>
      <c r="U20" s="66">
        <f t="shared" si="9"/>
        <v>1</v>
      </c>
      <c r="V20" s="59">
        <v>1</v>
      </c>
      <c r="W20" s="59">
        <v>1</v>
      </c>
      <c r="X20" s="59">
        <v>2</v>
      </c>
      <c r="Y20" s="59"/>
      <c r="Z20" s="59">
        <v>1</v>
      </c>
      <c r="AA20" s="59"/>
      <c r="AB20" s="75">
        <v>3</v>
      </c>
      <c r="AC20" s="59">
        <v>2</v>
      </c>
      <c r="AD20" s="78">
        <v>3</v>
      </c>
      <c r="AE20" s="84">
        <f t="shared" si="10"/>
        <v>-3</v>
      </c>
      <c r="AF20" s="182">
        <f t="shared" si="11"/>
        <v>-5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230">
        <v>0.00766203703703704</v>
      </c>
      <c r="D21" s="75"/>
      <c r="E21" s="59"/>
      <c r="F21" s="196">
        <f t="shared" si="0"/>
      </c>
      <c r="G21" s="75">
        <v>1</v>
      </c>
      <c r="H21" s="59">
        <v>0</v>
      </c>
      <c r="I21" s="191">
        <f t="shared" si="1"/>
        <v>0</v>
      </c>
      <c r="J21" s="75"/>
      <c r="K21" s="59"/>
      <c r="L21" s="196">
        <f t="shared" si="2"/>
      </c>
      <c r="M21" s="75">
        <v>2</v>
      </c>
      <c r="N21" s="59">
        <v>0</v>
      </c>
      <c r="O21" s="191">
        <f t="shared" si="3"/>
        <v>0</v>
      </c>
      <c r="P21" s="75">
        <f t="shared" si="4"/>
        <v>3</v>
      </c>
      <c r="Q21" s="59">
        <f t="shared" si="5"/>
        <v>0</v>
      </c>
      <c r="R21" s="76">
        <f t="shared" si="6"/>
        <v>0</v>
      </c>
      <c r="S21" s="104">
        <f t="shared" si="7"/>
        <v>0</v>
      </c>
      <c r="T21" s="66">
        <f t="shared" si="8"/>
        <v>-3</v>
      </c>
      <c r="U21" s="66">
        <f t="shared" si="9"/>
        <v>1</v>
      </c>
      <c r="V21" s="59"/>
      <c r="W21" s="59"/>
      <c r="X21" s="59"/>
      <c r="Y21" s="59"/>
      <c r="Z21" s="59">
        <v>2</v>
      </c>
      <c r="AA21" s="59">
        <v>2</v>
      </c>
      <c r="AB21" s="75">
        <v>3</v>
      </c>
      <c r="AC21" s="59">
        <v>1</v>
      </c>
      <c r="AD21" s="78"/>
      <c r="AE21" s="84">
        <f t="shared" si="10"/>
        <v>0</v>
      </c>
      <c r="AF21" s="182">
        <f t="shared" si="11"/>
        <v>-3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230">
        <v>0.00844907407407407</v>
      </c>
      <c r="D22" s="75">
        <v>2</v>
      </c>
      <c r="E22" s="59">
        <v>1</v>
      </c>
      <c r="F22" s="196">
        <f t="shared" si="0"/>
        <v>50</v>
      </c>
      <c r="G22" s="75"/>
      <c r="H22" s="59"/>
      <c r="I22" s="191">
        <f t="shared" si="1"/>
      </c>
      <c r="J22" s="75">
        <v>1</v>
      </c>
      <c r="K22" s="59">
        <v>1</v>
      </c>
      <c r="L22" s="196">
        <f t="shared" si="2"/>
        <v>100</v>
      </c>
      <c r="M22" s="75"/>
      <c r="N22" s="59"/>
      <c r="O22" s="191">
        <f t="shared" si="3"/>
      </c>
      <c r="P22" s="75">
        <f t="shared" si="4"/>
        <v>3</v>
      </c>
      <c r="Q22" s="59">
        <f t="shared" si="5"/>
        <v>2</v>
      </c>
      <c r="R22" s="76">
        <f t="shared" si="6"/>
        <v>66.7</v>
      </c>
      <c r="S22" s="104">
        <f t="shared" si="7"/>
        <v>5</v>
      </c>
      <c r="T22" s="66">
        <f t="shared" si="8"/>
        <v>1</v>
      </c>
      <c r="U22" s="66">
        <f t="shared" si="9"/>
        <v>1</v>
      </c>
      <c r="V22" s="59">
        <v>2</v>
      </c>
      <c r="W22" s="59">
        <v>1</v>
      </c>
      <c r="X22" s="59"/>
      <c r="Y22" s="59"/>
      <c r="Z22" s="59"/>
      <c r="AA22" s="59"/>
      <c r="AB22" s="75">
        <v>1</v>
      </c>
      <c r="AC22" s="59">
        <v>2</v>
      </c>
      <c r="AD22" s="78">
        <v>1</v>
      </c>
      <c r="AE22" s="84">
        <f t="shared" si="10"/>
        <v>-1</v>
      </c>
      <c r="AF22" s="182">
        <f t="shared" si="11"/>
        <v>0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231"/>
      <c r="D23" s="93"/>
      <c r="E23" s="94"/>
      <c r="F23" s="199">
        <f t="shared" si="0"/>
      </c>
      <c r="G23" s="93"/>
      <c r="H23" s="94"/>
      <c r="I23" s="200">
        <f t="shared" si="1"/>
      </c>
      <c r="J23" s="93"/>
      <c r="K23" s="94"/>
      <c r="L23" s="199">
        <f t="shared" si="2"/>
      </c>
      <c r="M23" s="93"/>
      <c r="N23" s="94"/>
      <c r="O23" s="200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1" t="s">
        <v>59</v>
      </c>
      <c r="B24" s="54"/>
      <c r="C24" s="234">
        <f>SUM(C7:C23)*60*24</f>
        <v>200</v>
      </c>
      <c r="D24" s="56">
        <f>SUM(D7:D23)</f>
        <v>35</v>
      </c>
      <c r="E24" s="57">
        <f>SUM(E7:E23)</f>
        <v>15</v>
      </c>
      <c r="F24" s="77">
        <f t="shared" si="0"/>
        <v>42.9</v>
      </c>
      <c r="G24" s="56">
        <f>SUM(G7:G23)</f>
        <v>18</v>
      </c>
      <c r="H24" s="57">
        <f>SUM(H7:H23)</f>
        <v>3</v>
      </c>
      <c r="I24" s="77">
        <f t="shared" si="1"/>
        <v>16.7</v>
      </c>
      <c r="J24" s="56">
        <f>SUM(J7:J23)</f>
        <v>15</v>
      </c>
      <c r="K24" s="57">
        <f>SUM(K7:K23)</f>
        <v>3</v>
      </c>
      <c r="L24" s="77">
        <f t="shared" si="2"/>
        <v>20</v>
      </c>
      <c r="M24" s="56">
        <f>SUM(M7:M23)</f>
        <v>15</v>
      </c>
      <c r="N24" s="57">
        <f>SUM(N7:N23)</f>
        <v>11</v>
      </c>
      <c r="O24" s="77">
        <f t="shared" si="3"/>
        <v>73.3</v>
      </c>
      <c r="P24" s="56">
        <f>SUM(P7:P23)</f>
        <v>83</v>
      </c>
      <c r="Q24" s="57">
        <f>SUM(Q7:Q23)</f>
        <v>32</v>
      </c>
      <c r="R24" s="77">
        <f>IF(P24=0,"",Q24/P24*100)</f>
        <v>38.6</v>
      </c>
      <c r="S24" s="180">
        <f>SUM(S7:S23)</f>
        <v>56</v>
      </c>
      <c r="T24" s="55">
        <f>SUM(T7:T23)</f>
        <v>-19</v>
      </c>
      <c r="U24" s="55"/>
      <c r="V24" s="56">
        <f aca="true" t="shared" si="12" ref="V24:AF24">SUM(V7:V23)</f>
        <v>29</v>
      </c>
      <c r="W24" s="57">
        <f t="shared" si="12"/>
        <v>11</v>
      </c>
      <c r="X24" s="57">
        <f t="shared" si="12"/>
        <v>21</v>
      </c>
      <c r="Y24" s="57">
        <f t="shared" si="12"/>
        <v>2</v>
      </c>
      <c r="Z24" s="57">
        <f t="shared" si="12"/>
        <v>14</v>
      </c>
      <c r="AA24" s="58">
        <f t="shared" si="12"/>
        <v>17</v>
      </c>
      <c r="AB24" s="56">
        <f t="shared" si="12"/>
        <v>31</v>
      </c>
      <c r="AC24" s="57">
        <f t="shared" si="12"/>
        <v>28</v>
      </c>
      <c r="AD24" s="58">
        <f t="shared" si="12"/>
        <v>20</v>
      </c>
      <c r="AE24" s="55">
        <f t="shared" si="12"/>
        <v>15</v>
      </c>
      <c r="AF24" s="55">
        <f t="shared" si="12"/>
        <v>-4</v>
      </c>
    </row>
  </sheetData>
  <mergeCells count="1">
    <mergeCell ref="T2:V2"/>
  </mergeCells>
  <printOptions horizontalCentered="1" verticalCentered="1"/>
  <pageMargins left="0.36" right="0.62" top="0.6" bottom="0.68" header="0.5" footer="0.42"/>
  <pageSetup blackAndWhite="1" fitToHeight="3" fitToWidth="1" horizontalDpi="600" verticalDpi="600" orientation="landscape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5">
    <pageSetUpPr fitToPage="1"/>
  </sheetPr>
  <dimension ref="A1:BG24"/>
  <sheetViews>
    <sheetView zoomScale="85" zoomScaleNormal="85" workbookViewId="0" topLeftCell="A1">
      <selection activeCell="T3" sqref="T3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3.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8" t="s">
        <v>64</v>
      </c>
      <c r="C1" s="43"/>
      <c r="D1" s="13"/>
      <c r="E1" s="13"/>
      <c r="F1" s="13"/>
      <c r="G1" s="13"/>
      <c r="H1" s="13"/>
      <c r="I1" s="13"/>
      <c r="J1" s="13"/>
      <c r="K1" s="14"/>
      <c r="L1" s="213" t="s">
        <v>92</v>
      </c>
      <c r="M1" s="213"/>
      <c r="N1" s="213"/>
      <c r="O1" s="213"/>
      <c r="P1" s="213"/>
      <c r="Q1" s="213"/>
      <c r="R1" s="213"/>
      <c r="S1" s="213"/>
      <c r="T1" s="213" t="s">
        <v>93</v>
      </c>
      <c r="U1" s="213"/>
      <c r="V1" s="213"/>
      <c r="W1" s="213"/>
      <c r="X1" s="213"/>
      <c r="Y1" s="213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9" t="s">
        <v>58</v>
      </c>
      <c r="C2" s="215"/>
      <c r="D2" s="83"/>
      <c r="E2" s="216" t="s">
        <v>27</v>
      </c>
      <c r="F2" s="217">
        <v>13</v>
      </c>
      <c r="G2" s="215"/>
      <c r="H2" s="218"/>
      <c r="I2" s="219"/>
      <c r="J2" s="219"/>
      <c r="K2" s="220"/>
      <c r="L2" s="83"/>
      <c r="M2" s="83" t="s">
        <v>1</v>
      </c>
      <c r="N2" s="83"/>
      <c r="O2" s="83" t="s">
        <v>74</v>
      </c>
      <c r="P2" s="221"/>
      <c r="Q2" s="222"/>
      <c r="T2" s="353">
        <v>39095</v>
      </c>
      <c r="U2" s="353"/>
      <c r="V2" s="353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6">
        <f aca="true" t="shared" si="0" ref="F7:F24">IF(D7=0,"",E7/D7*100)</f>
      </c>
      <c r="G7" s="75"/>
      <c r="H7" s="59"/>
      <c r="I7" s="191">
        <f aca="true" t="shared" si="1" ref="I7:I24">IF(G7=0,"",H7/G7*100)</f>
      </c>
      <c r="J7" s="75"/>
      <c r="K7" s="59"/>
      <c r="L7" s="196">
        <f aca="true" t="shared" si="2" ref="L7:L24">IF(J7=0,"",K7/J7*100)</f>
      </c>
      <c r="M7" s="75"/>
      <c r="N7" s="59"/>
      <c r="O7" s="191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230">
        <v>0.00822916666666667</v>
      </c>
      <c r="D8" s="75">
        <v>1</v>
      </c>
      <c r="E8" s="59">
        <v>1</v>
      </c>
      <c r="F8" s="196">
        <f t="shared" si="0"/>
        <v>100</v>
      </c>
      <c r="G8" s="75"/>
      <c r="H8" s="59"/>
      <c r="I8" s="191">
        <f t="shared" si="1"/>
      </c>
      <c r="J8" s="75">
        <v>1</v>
      </c>
      <c r="K8" s="59">
        <v>0</v>
      </c>
      <c r="L8" s="196">
        <f t="shared" si="2"/>
        <v>0</v>
      </c>
      <c r="M8" s="75">
        <v>2</v>
      </c>
      <c r="N8" s="59">
        <v>2</v>
      </c>
      <c r="O8" s="191">
        <f t="shared" si="3"/>
        <v>100</v>
      </c>
      <c r="P8" s="75">
        <f t="shared" si="4"/>
        <v>4</v>
      </c>
      <c r="Q8" s="59">
        <f t="shared" si="5"/>
        <v>3</v>
      </c>
      <c r="R8" s="76">
        <f t="shared" si="6"/>
        <v>75</v>
      </c>
      <c r="S8" s="104">
        <f t="shared" si="7"/>
        <v>4</v>
      </c>
      <c r="T8" s="66">
        <f t="shared" si="8"/>
        <v>2</v>
      </c>
      <c r="U8" s="66">
        <f t="shared" si="9"/>
        <v>1</v>
      </c>
      <c r="V8" s="75"/>
      <c r="W8" s="59">
        <v>1</v>
      </c>
      <c r="X8" s="59">
        <v>1</v>
      </c>
      <c r="Y8" s="59"/>
      <c r="Z8" s="111"/>
      <c r="AA8" s="78">
        <v>1</v>
      </c>
      <c r="AB8" s="75">
        <v>4</v>
      </c>
      <c r="AC8" s="59">
        <v>3</v>
      </c>
      <c r="AD8" s="78">
        <v>3</v>
      </c>
      <c r="AE8" s="84">
        <f t="shared" si="10"/>
        <v>-7</v>
      </c>
      <c r="AF8" s="182">
        <f t="shared" si="11"/>
        <v>-5</v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230">
        <v>0.0103009259259259</v>
      </c>
      <c r="D9" s="86">
        <v>2</v>
      </c>
      <c r="E9" s="59">
        <v>1</v>
      </c>
      <c r="F9" s="196">
        <f t="shared" si="0"/>
        <v>50</v>
      </c>
      <c r="G9" s="75"/>
      <c r="H9" s="59"/>
      <c r="I9" s="191">
        <f t="shared" si="1"/>
      </c>
      <c r="J9" s="75">
        <v>1</v>
      </c>
      <c r="K9" s="59">
        <v>1</v>
      </c>
      <c r="L9" s="196">
        <f t="shared" si="2"/>
        <v>100</v>
      </c>
      <c r="M9" s="75">
        <v>2</v>
      </c>
      <c r="N9" s="59">
        <v>1</v>
      </c>
      <c r="O9" s="191">
        <f t="shared" si="3"/>
        <v>50</v>
      </c>
      <c r="P9" s="75">
        <f t="shared" si="4"/>
        <v>5</v>
      </c>
      <c r="Q9" s="59">
        <f t="shared" si="5"/>
        <v>3</v>
      </c>
      <c r="R9" s="76">
        <f t="shared" si="6"/>
        <v>60</v>
      </c>
      <c r="S9" s="104">
        <f t="shared" si="7"/>
        <v>6</v>
      </c>
      <c r="T9" s="66">
        <f t="shared" si="8"/>
        <v>1</v>
      </c>
      <c r="U9" s="66">
        <f t="shared" si="9"/>
        <v>1</v>
      </c>
      <c r="V9" s="75">
        <v>1</v>
      </c>
      <c r="W9" s="59">
        <v>1</v>
      </c>
      <c r="X9" s="59">
        <v>2</v>
      </c>
      <c r="Y9" s="59"/>
      <c r="Z9" s="111">
        <v>4</v>
      </c>
      <c r="AA9" s="78">
        <v>2</v>
      </c>
      <c r="AB9" s="75">
        <v>2</v>
      </c>
      <c r="AC9" s="59">
        <v>2</v>
      </c>
      <c r="AD9" s="78">
        <v>1</v>
      </c>
      <c r="AE9" s="84">
        <f t="shared" si="10"/>
        <v>5</v>
      </c>
      <c r="AF9" s="182">
        <f t="shared" si="11"/>
        <v>6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230">
        <v>0.0053587962962963</v>
      </c>
      <c r="D10" s="75"/>
      <c r="E10" s="59"/>
      <c r="F10" s="196">
        <f t="shared" si="0"/>
      </c>
      <c r="G10" s="75"/>
      <c r="H10" s="59"/>
      <c r="I10" s="191">
        <f t="shared" si="1"/>
      </c>
      <c r="J10" s="75">
        <v>1</v>
      </c>
      <c r="K10" s="59">
        <v>0</v>
      </c>
      <c r="L10" s="196">
        <f t="shared" si="2"/>
        <v>0</v>
      </c>
      <c r="M10" s="75"/>
      <c r="N10" s="59"/>
      <c r="O10" s="191">
        <f t="shared" si="3"/>
      </c>
      <c r="P10" s="75">
        <f t="shared" si="4"/>
        <v>1</v>
      </c>
      <c r="Q10" s="59">
        <f t="shared" si="5"/>
        <v>0</v>
      </c>
      <c r="R10" s="76">
        <f t="shared" si="6"/>
        <v>0</v>
      </c>
      <c r="S10" s="104">
        <f t="shared" si="7"/>
        <v>0</v>
      </c>
      <c r="T10" s="66">
        <f t="shared" si="8"/>
        <v>-1</v>
      </c>
      <c r="U10" s="66">
        <f t="shared" si="9"/>
        <v>1</v>
      </c>
      <c r="V10" s="59">
        <v>3</v>
      </c>
      <c r="W10" s="85">
        <v>1</v>
      </c>
      <c r="X10" s="59"/>
      <c r="Y10" s="59"/>
      <c r="Z10" s="59">
        <v>1</v>
      </c>
      <c r="AA10" s="59"/>
      <c r="AB10" s="75"/>
      <c r="AC10" s="59">
        <v>1</v>
      </c>
      <c r="AD10" s="78">
        <v>2</v>
      </c>
      <c r="AE10" s="84">
        <f t="shared" si="10"/>
        <v>2</v>
      </c>
      <c r="AF10" s="182">
        <f t="shared" si="11"/>
        <v>1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thickBot="1">
      <c r="A11" s="104">
        <v>7</v>
      </c>
      <c r="B11" s="173" t="s">
        <v>41</v>
      </c>
      <c r="C11" s="230">
        <v>0.0178009259259259</v>
      </c>
      <c r="D11" s="86">
        <v>5</v>
      </c>
      <c r="E11" s="59">
        <v>2</v>
      </c>
      <c r="F11" s="196">
        <f t="shared" si="0"/>
        <v>40</v>
      </c>
      <c r="G11" s="75">
        <v>2</v>
      </c>
      <c r="H11" s="59">
        <v>2</v>
      </c>
      <c r="I11" s="191">
        <f t="shared" si="1"/>
        <v>100</v>
      </c>
      <c r="J11" s="75">
        <v>3</v>
      </c>
      <c r="K11" s="59">
        <v>1</v>
      </c>
      <c r="L11" s="196">
        <f t="shared" si="2"/>
        <v>33.3</v>
      </c>
      <c r="M11" s="75">
        <v>7</v>
      </c>
      <c r="N11" s="59">
        <v>4</v>
      </c>
      <c r="O11" s="191">
        <f t="shared" si="3"/>
        <v>57.1</v>
      </c>
      <c r="P11" s="75">
        <f t="shared" si="4"/>
        <v>17</v>
      </c>
      <c r="Q11" s="59">
        <f t="shared" si="5"/>
        <v>9</v>
      </c>
      <c r="R11" s="76">
        <f t="shared" si="6"/>
        <v>52.9</v>
      </c>
      <c r="S11" s="104">
        <f t="shared" si="7"/>
        <v>15</v>
      </c>
      <c r="T11" s="66">
        <f t="shared" si="8"/>
        <v>1</v>
      </c>
      <c r="U11" s="66">
        <f t="shared" si="9"/>
        <v>1</v>
      </c>
      <c r="V11" s="59">
        <v>3</v>
      </c>
      <c r="W11" s="59">
        <v>2</v>
      </c>
      <c r="X11" s="59">
        <v>3</v>
      </c>
      <c r="Y11" s="59">
        <v>3</v>
      </c>
      <c r="Z11" s="59"/>
      <c r="AA11" s="59">
        <v>6</v>
      </c>
      <c r="AB11" s="75">
        <v>5</v>
      </c>
      <c r="AC11" s="59">
        <v>4</v>
      </c>
      <c r="AD11" s="78">
        <v>1</v>
      </c>
      <c r="AE11" s="84">
        <f t="shared" si="10"/>
        <v>7</v>
      </c>
      <c r="AF11" s="182">
        <f t="shared" si="11"/>
        <v>8</v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230">
        <v>0.0174768518518519</v>
      </c>
      <c r="D12" s="86">
        <v>1</v>
      </c>
      <c r="E12" s="59">
        <v>1</v>
      </c>
      <c r="F12" s="196">
        <f t="shared" si="0"/>
        <v>100</v>
      </c>
      <c r="G12" s="75">
        <v>5</v>
      </c>
      <c r="H12" s="59">
        <v>2</v>
      </c>
      <c r="I12" s="191">
        <f t="shared" si="1"/>
        <v>40</v>
      </c>
      <c r="J12" s="75">
        <v>1</v>
      </c>
      <c r="K12" s="59">
        <v>0</v>
      </c>
      <c r="L12" s="196">
        <f t="shared" si="2"/>
        <v>0</v>
      </c>
      <c r="M12" s="75"/>
      <c r="N12" s="59"/>
      <c r="O12" s="191">
        <f t="shared" si="3"/>
      </c>
      <c r="P12" s="75">
        <f t="shared" si="4"/>
        <v>7</v>
      </c>
      <c r="Q12" s="59">
        <f t="shared" si="5"/>
        <v>3</v>
      </c>
      <c r="R12" s="76">
        <f t="shared" si="6"/>
        <v>42.9</v>
      </c>
      <c r="S12" s="104">
        <f t="shared" si="7"/>
        <v>6</v>
      </c>
      <c r="T12" s="66">
        <f t="shared" si="8"/>
        <v>-1</v>
      </c>
      <c r="U12" s="66">
        <f t="shared" si="9"/>
        <v>1</v>
      </c>
      <c r="V12" s="59">
        <v>2</v>
      </c>
      <c r="W12" s="59">
        <v>2</v>
      </c>
      <c r="X12" s="59">
        <v>4</v>
      </c>
      <c r="Y12" s="59"/>
      <c r="Z12" s="59">
        <v>2</v>
      </c>
      <c r="AA12" s="59"/>
      <c r="AB12" s="75">
        <v>3</v>
      </c>
      <c r="AC12" s="59">
        <v>5</v>
      </c>
      <c r="AD12" s="78">
        <v>3</v>
      </c>
      <c r="AE12" s="84">
        <f t="shared" si="10"/>
        <v>-1</v>
      </c>
      <c r="AF12" s="182">
        <f t="shared" si="11"/>
        <v>-2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hidden="1" thickBot="1">
      <c r="A13" s="104">
        <v>9</v>
      </c>
      <c r="B13" s="173" t="s">
        <v>37</v>
      </c>
      <c r="C13" s="230"/>
      <c r="D13" s="75"/>
      <c r="E13" s="59"/>
      <c r="F13" s="196">
        <f t="shared" si="0"/>
      </c>
      <c r="G13" s="75"/>
      <c r="H13" s="59"/>
      <c r="I13" s="191">
        <f t="shared" si="1"/>
      </c>
      <c r="J13" s="75"/>
      <c r="K13" s="59"/>
      <c r="L13" s="196">
        <f t="shared" si="2"/>
      </c>
      <c r="M13" s="75"/>
      <c r="N13" s="59"/>
      <c r="O13" s="191">
        <f t="shared" si="3"/>
      </c>
      <c r="P13" s="75">
        <f t="shared" si="4"/>
      </c>
      <c r="Q13" s="59">
        <f t="shared" si="5"/>
      </c>
      <c r="R13" s="76">
        <f t="shared" si="6"/>
      </c>
      <c r="S13" s="104">
        <f t="shared" si="7"/>
      </c>
      <c r="T13" s="66">
        <f t="shared" si="8"/>
      </c>
      <c r="U13" s="66">
        <f t="shared" si="9"/>
      </c>
      <c r="V13" s="59"/>
      <c r="W13" s="59"/>
      <c r="X13" s="59"/>
      <c r="Y13" s="59"/>
      <c r="Z13" s="59"/>
      <c r="AA13" s="59"/>
      <c r="AB13" s="75"/>
      <c r="AC13" s="59"/>
      <c r="AD13" s="78"/>
      <c r="AE13" s="84">
        <f t="shared" si="10"/>
      </c>
      <c r="AF13" s="182">
        <f t="shared" si="11"/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230">
        <v>0.0155787037037037</v>
      </c>
      <c r="D14" s="75">
        <v>2</v>
      </c>
      <c r="E14" s="59">
        <v>0</v>
      </c>
      <c r="F14" s="196">
        <f t="shared" si="0"/>
        <v>0</v>
      </c>
      <c r="G14" s="75"/>
      <c r="H14" s="59"/>
      <c r="I14" s="191">
        <f t="shared" si="1"/>
      </c>
      <c r="J14" s="75">
        <v>6</v>
      </c>
      <c r="K14" s="59">
        <v>1</v>
      </c>
      <c r="L14" s="196">
        <f t="shared" si="2"/>
        <v>16.7</v>
      </c>
      <c r="M14" s="75">
        <v>8</v>
      </c>
      <c r="N14" s="59">
        <v>4</v>
      </c>
      <c r="O14" s="191">
        <f t="shared" si="3"/>
        <v>50</v>
      </c>
      <c r="P14" s="75">
        <f t="shared" si="4"/>
        <v>16</v>
      </c>
      <c r="Q14" s="59">
        <f t="shared" si="5"/>
        <v>5</v>
      </c>
      <c r="R14" s="76">
        <f t="shared" si="6"/>
        <v>31.3</v>
      </c>
      <c r="S14" s="104">
        <f t="shared" si="7"/>
        <v>7</v>
      </c>
      <c r="T14" s="66">
        <f t="shared" si="8"/>
        <v>-6</v>
      </c>
      <c r="U14" s="66">
        <f t="shared" si="9"/>
        <v>1</v>
      </c>
      <c r="V14" s="59"/>
      <c r="W14" s="59"/>
      <c r="X14" s="59">
        <v>2</v>
      </c>
      <c r="Y14" s="59"/>
      <c r="Z14" s="59">
        <v>4</v>
      </c>
      <c r="AA14" s="59">
        <v>4</v>
      </c>
      <c r="AB14" s="75"/>
      <c r="AC14" s="59">
        <v>3</v>
      </c>
      <c r="AD14" s="78"/>
      <c r="AE14" s="84">
        <f t="shared" si="10"/>
        <v>7</v>
      </c>
      <c r="AF14" s="182">
        <f t="shared" si="11"/>
        <v>1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3.25" customHeight="1" thickBot="1">
      <c r="A15" s="104">
        <v>11</v>
      </c>
      <c r="B15" s="173" t="s">
        <v>39</v>
      </c>
      <c r="C15" s="230">
        <v>0.0277777777777778</v>
      </c>
      <c r="D15" s="75">
        <v>13</v>
      </c>
      <c r="E15" s="59">
        <v>8</v>
      </c>
      <c r="F15" s="196">
        <f t="shared" si="0"/>
        <v>61.5</v>
      </c>
      <c r="G15" s="75"/>
      <c r="H15" s="59"/>
      <c r="I15" s="191">
        <f t="shared" si="1"/>
      </c>
      <c r="J15" s="75"/>
      <c r="K15" s="59"/>
      <c r="L15" s="196">
        <f t="shared" si="2"/>
      </c>
      <c r="M15" s="75">
        <v>8</v>
      </c>
      <c r="N15" s="59">
        <v>5</v>
      </c>
      <c r="O15" s="191">
        <f t="shared" si="3"/>
        <v>62.5</v>
      </c>
      <c r="P15" s="75">
        <f t="shared" si="4"/>
        <v>21</v>
      </c>
      <c r="Q15" s="59">
        <f t="shared" si="5"/>
        <v>13</v>
      </c>
      <c r="R15" s="76">
        <f t="shared" si="6"/>
        <v>61.9</v>
      </c>
      <c r="S15" s="104">
        <f t="shared" si="7"/>
        <v>21</v>
      </c>
      <c r="T15" s="66">
        <f t="shared" si="8"/>
        <v>5</v>
      </c>
      <c r="U15" s="66">
        <f t="shared" si="9"/>
        <v>1</v>
      </c>
      <c r="V15" s="59">
        <v>2</v>
      </c>
      <c r="W15" s="59">
        <v>7</v>
      </c>
      <c r="X15" s="59">
        <v>5</v>
      </c>
      <c r="Y15" s="59">
        <v>1</v>
      </c>
      <c r="Z15" s="59">
        <v>2</v>
      </c>
      <c r="AA15" s="59">
        <v>9</v>
      </c>
      <c r="AB15" s="75">
        <v>3</v>
      </c>
      <c r="AC15" s="59">
        <v>2</v>
      </c>
      <c r="AD15" s="78">
        <v>4</v>
      </c>
      <c r="AE15" s="84">
        <f t="shared" si="10"/>
        <v>17</v>
      </c>
      <c r="AF15" s="182">
        <f t="shared" si="11"/>
        <v>22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7" t="s">
        <v>40</v>
      </c>
      <c r="C16" s="230">
        <v>0.0171759259259259</v>
      </c>
      <c r="D16" s="75">
        <v>7</v>
      </c>
      <c r="E16" s="59">
        <v>4</v>
      </c>
      <c r="F16" s="196">
        <f t="shared" si="0"/>
        <v>57.1</v>
      </c>
      <c r="G16" s="75">
        <v>3</v>
      </c>
      <c r="H16" s="59">
        <v>2</v>
      </c>
      <c r="I16" s="191">
        <f t="shared" si="1"/>
        <v>66.7</v>
      </c>
      <c r="J16" s="75"/>
      <c r="K16" s="59"/>
      <c r="L16" s="196">
        <f t="shared" si="2"/>
      </c>
      <c r="M16" s="75">
        <v>4</v>
      </c>
      <c r="N16" s="59">
        <v>4</v>
      </c>
      <c r="O16" s="191">
        <f t="shared" si="3"/>
        <v>100</v>
      </c>
      <c r="P16" s="75">
        <f t="shared" si="4"/>
        <v>14</v>
      </c>
      <c r="Q16" s="59">
        <f t="shared" si="5"/>
        <v>10</v>
      </c>
      <c r="R16" s="76">
        <f t="shared" si="6"/>
        <v>71.4</v>
      </c>
      <c r="S16" s="104">
        <f t="shared" si="7"/>
        <v>16</v>
      </c>
      <c r="T16" s="66">
        <f t="shared" si="8"/>
        <v>6</v>
      </c>
      <c r="U16" s="66">
        <f t="shared" si="9"/>
        <v>1</v>
      </c>
      <c r="V16" s="59">
        <v>7</v>
      </c>
      <c r="W16" s="59">
        <v>5</v>
      </c>
      <c r="X16" s="59">
        <v>5</v>
      </c>
      <c r="Y16" s="59">
        <v>1</v>
      </c>
      <c r="Z16" s="59"/>
      <c r="AA16" s="59">
        <v>5</v>
      </c>
      <c r="AB16" s="75">
        <v>8</v>
      </c>
      <c r="AC16" s="59"/>
      <c r="AD16" s="78">
        <v>4</v>
      </c>
      <c r="AE16" s="84">
        <f t="shared" si="10"/>
        <v>11</v>
      </c>
      <c r="AF16" s="182">
        <f t="shared" si="11"/>
        <v>17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hidden="1" thickBot="1">
      <c r="A17" s="104">
        <v>13</v>
      </c>
      <c r="B17" s="173" t="s">
        <v>35</v>
      </c>
      <c r="C17" s="230"/>
      <c r="D17" s="75"/>
      <c r="E17" s="59"/>
      <c r="F17" s="196">
        <f t="shared" si="0"/>
      </c>
      <c r="G17" s="75"/>
      <c r="H17" s="59"/>
      <c r="I17" s="191">
        <f t="shared" si="1"/>
      </c>
      <c r="J17" s="75"/>
      <c r="K17" s="59"/>
      <c r="L17" s="196">
        <f t="shared" si="2"/>
      </c>
      <c r="M17" s="75"/>
      <c r="N17" s="59"/>
      <c r="O17" s="191">
        <f t="shared" si="3"/>
      </c>
      <c r="P17" s="75">
        <f t="shared" si="4"/>
      </c>
      <c r="Q17" s="59">
        <f t="shared" si="5"/>
      </c>
      <c r="R17" s="76">
        <f t="shared" si="6"/>
      </c>
      <c r="S17" s="104">
        <f t="shared" si="7"/>
      </c>
      <c r="T17" s="66">
        <f t="shared" si="8"/>
      </c>
      <c r="U17" s="66">
        <f t="shared" si="9"/>
      </c>
      <c r="V17" s="59"/>
      <c r="W17" s="59"/>
      <c r="X17" s="59"/>
      <c r="Y17" s="59"/>
      <c r="Z17" s="59"/>
      <c r="AA17" s="59"/>
      <c r="AB17" s="75"/>
      <c r="AC17" s="59"/>
      <c r="AD17" s="78"/>
      <c r="AE17" s="84">
        <f t="shared" si="10"/>
      </c>
      <c r="AF17" s="182">
        <f t="shared" si="11"/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hidden="1" thickBot="1">
      <c r="A18" s="104">
        <v>14</v>
      </c>
      <c r="B18" s="173"/>
      <c r="C18" s="230"/>
      <c r="D18" s="75"/>
      <c r="E18" s="59"/>
      <c r="F18" s="196">
        <f t="shared" si="0"/>
      </c>
      <c r="G18" s="75"/>
      <c r="H18" s="59"/>
      <c r="I18" s="191">
        <f t="shared" si="1"/>
      </c>
      <c r="J18" s="75"/>
      <c r="K18" s="59"/>
      <c r="L18" s="196">
        <f t="shared" si="2"/>
      </c>
      <c r="M18" s="75"/>
      <c r="N18" s="59"/>
      <c r="O18" s="191">
        <f t="shared" si="3"/>
      </c>
      <c r="P18" s="75">
        <f t="shared" si="4"/>
      </c>
      <c r="Q18" s="59">
        <f t="shared" si="5"/>
      </c>
      <c r="R18" s="76">
        <f t="shared" si="6"/>
      </c>
      <c r="S18" s="104">
        <f t="shared" si="7"/>
      </c>
      <c r="T18" s="66">
        <f t="shared" si="8"/>
      </c>
      <c r="U18" s="66">
        <f t="shared" si="9"/>
      </c>
      <c r="V18" s="59"/>
      <c r="W18" s="59"/>
      <c r="X18" s="59"/>
      <c r="Y18" s="59"/>
      <c r="Z18" s="59"/>
      <c r="AA18" s="59"/>
      <c r="AB18" s="75"/>
      <c r="AC18" s="59"/>
      <c r="AD18" s="78"/>
      <c r="AE18" s="84">
        <f t="shared" si="10"/>
      </c>
      <c r="AF18" s="182">
        <f t="shared" si="11"/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230"/>
      <c r="D19" s="75"/>
      <c r="E19" s="59"/>
      <c r="F19" s="196">
        <f t="shared" si="0"/>
      </c>
      <c r="G19" s="75"/>
      <c r="H19" s="59"/>
      <c r="I19" s="191">
        <f t="shared" si="1"/>
      </c>
      <c r="J19" s="75"/>
      <c r="K19" s="59"/>
      <c r="L19" s="196">
        <f t="shared" si="2"/>
      </c>
      <c r="M19" s="75"/>
      <c r="N19" s="59"/>
      <c r="O19" s="191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59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230">
        <v>0.00381944444444444</v>
      </c>
      <c r="D20" s="75">
        <v>1</v>
      </c>
      <c r="E20" s="59">
        <v>1</v>
      </c>
      <c r="F20" s="196">
        <f t="shared" si="0"/>
        <v>100</v>
      </c>
      <c r="G20" s="75">
        <v>2</v>
      </c>
      <c r="H20" s="59">
        <v>1</v>
      </c>
      <c r="I20" s="191">
        <f t="shared" si="1"/>
        <v>50</v>
      </c>
      <c r="J20" s="75">
        <v>1</v>
      </c>
      <c r="K20" s="59">
        <v>0</v>
      </c>
      <c r="L20" s="196">
        <f t="shared" si="2"/>
        <v>0</v>
      </c>
      <c r="M20" s="75"/>
      <c r="N20" s="59"/>
      <c r="O20" s="191">
        <f t="shared" si="3"/>
      </c>
      <c r="P20" s="75">
        <f t="shared" si="4"/>
        <v>4</v>
      </c>
      <c r="Q20" s="59">
        <f t="shared" si="5"/>
        <v>2</v>
      </c>
      <c r="R20" s="76">
        <f t="shared" si="6"/>
        <v>50</v>
      </c>
      <c r="S20" s="104">
        <f t="shared" si="7"/>
        <v>4</v>
      </c>
      <c r="T20" s="66">
        <f t="shared" si="8"/>
        <v>0</v>
      </c>
      <c r="U20" s="66">
        <f t="shared" si="9"/>
        <v>1</v>
      </c>
      <c r="V20" s="59"/>
      <c r="W20" s="59"/>
      <c r="X20" s="59">
        <v>1</v>
      </c>
      <c r="Y20" s="59"/>
      <c r="Z20" s="59"/>
      <c r="AA20" s="59"/>
      <c r="AB20" s="75"/>
      <c r="AC20" s="59">
        <v>1</v>
      </c>
      <c r="AD20" s="78"/>
      <c r="AE20" s="84">
        <f t="shared" si="10"/>
        <v>0</v>
      </c>
      <c r="AF20" s="182">
        <f t="shared" si="11"/>
        <v>0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230">
        <v>0.00976851851851852</v>
      </c>
      <c r="D21" s="75">
        <v>2</v>
      </c>
      <c r="E21" s="59">
        <v>1</v>
      </c>
      <c r="F21" s="196">
        <f t="shared" si="0"/>
        <v>50</v>
      </c>
      <c r="G21" s="75"/>
      <c r="H21" s="59"/>
      <c r="I21" s="191">
        <f t="shared" si="1"/>
      </c>
      <c r="J21" s="75">
        <v>2</v>
      </c>
      <c r="K21" s="59">
        <v>1</v>
      </c>
      <c r="L21" s="196">
        <f t="shared" si="2"/>
        <v>50</v>
      </c>
      <c r="M21" s="75">
        <v>2</v>
      </c>
      <c r="N21" s="59">
        <v>1</v>
      </c>
      <c r="O21" s="191">
        <f t="shared" si="3"/>
        <v>50</v>
      </c>
      <c r="P21" s="75">
        <f t="shared" si="4"/>
        <v>6</v>
      </c>
      <c r="Q21" s="59">
        <f t="shared" si="5"/>
        <v>3</v>
      </c>
      <c r="R21" s="76">
        <f t="shared" si="6"/>
        <v>50</v>
      </c>
      <c r="S21" s="104">
        <f t="shared" si="7"/>
        <v>6</v>
      </c>
      <c r="T21" s="66">
        <f t="shared" si="8"/>
        <v>0</v>
      </c>
      <c r="U21" s="66">
        <f t="shared" si="9"/>
        <v>1</v>
      </c>
      <c r="V21" s="59">
        <v>2</v>
      </c>
      <c r="W21" s="59">
        <v>2</v>
      </c>
      <c r="X21" s="59">
        <v>4</v>
      </c>
      <c r="Y21" s="59"/>
      <c r="Z21" s="59">
        <v>2</v>
      </c>
      <c r="AA21" s="59">
        <v>3</v>
      </c>
      <c r="AB21" s="75">
        <v>1</v>
      </c>
      <c r="AC21" s="59">
        <v>3</v>
      </c>
      <c r="AD21" s="78">
        <v>4</v>
      </c>
      <c r="AE21" s="84">
        <f t="shared" si="10"/>
        <v>5</v>
      </c>
      <c r="AF21" s="182">
        <f t="shared" si="11"/>
        <v>5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230">
        <v>0.005625</v>
      </c>
      <c r="D22" s="75"/>
      <c r="E22" s="59"/>
      <c r="F22" s="196">
        <f t="shared" si="0"/>
      </c>
      <c r="G22" s="75">
        <v>1</v>
      </c>
      <c r="H22" s="59">
        <v>0</v>
      </c>
      <c r="I22" s="191">
        <f t="shared" si="1"/>
        <v>0</v>
      </c>
      <c r="J22" s="75">
        <v>3</v>
      </c>
      <c r="K22" s="59">
        <v>0</v>
      </c>
      <c r="L22" s="196">
        <f t="shared" si="2"/>
        <v>0</v>
      </c>
      <c r="M22" s="75">
        <v>2</v>
      </c>
      <c r="N22" s="59">
        <v>2</v>
      </c>
      <c r="O22" s="191">
        <f t="shared" si="3"/>
        <v>100</v>
      </c>
      <c r="P22" s="75">
        <f t="shared" si="4"/>
        <v>6</v>
      </c>
      <c r="Q22" s="59">
        <f t="shared" si="5"/>
        <v>2</v>
      </c>
      <c r="R22" s="76">
        <f t="shared" si="6"/>
        <v>33.3</v>
      </c>
      <c r="S22" s="104">
        <f t="shared" si="7"/>
        <v>2</v>
      </c>
      <c r="T22" s="66">
        <f t="shared" si="8"/>
        <v>-2</v>
      </c>
      <c r="U22" s="66">
        <f t="shared" si="9"/>
        <v>1</v>
      </c>
      <c r="V22" s="59"/>
      <c r="W22" s="59"/>
      <c r="X22" s="59"/>
      <c r="Y22" s="59"/>
      <c r="Z22" s="59">
        <v>1</v>
      </c>
      <c r="AA22" s="59"/>
      <c r="AB22" s="75">
        <v>1</v>
      </c>
      <c r="AC22" s="59">
        <v>3</v>
      </c>
      <c r="AD22" s="78"/>
      <c r="AE22" s="84">
        <f t="shared" si="10"/>
        <v>-3</v>
      </c>
      <c r="AF22" s="182">
        <f t="shared" si="11"/>
        <v>-5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231"/>
      <c r="D23" s="93"/>
      <c r="E23" s="94"/>
      <c r="F23" s="199">
        <f t="shared" si="0"/>
      </c>
      <c r="G23" s="93"/>
      <c r="H23" s="94"/>
      <c r="I23" s="200">
        <f t="shared" si="1"/>
      </c>
      <c r="J23" s="93"/>
      <c r="K23" s="94"/>
      <c r="L23" s="199">
        <f t="shared" si="2"/>
      </c>
      <c r="M23" s="93"/>
      <c r="N23" s="94"/>
      <c r="O23" s="200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1" t="s">
        <v>59</v>
      </c>
      <c r="B24" s="54"/>
      <c r="C24" s="234">
        <f>SUM(C7:C23)*60*24</f>
        <v>200</v>
      </c>
      <c r="D24" s="56">
        <f>SUM(D7:D23)</f>
        <v>34</v>
      </c>
      <c r="E24" s="57">
        <f>SUM(E7:E23)</f>
        <v>19</v>
      </c>
      <c r="F24" s="77">
        <f t="shared" si="0"/>
        <v>55.9</v>
      </c>
      <c r="G24" s="56">
        <f>SUM(G7:G23)</f>
        <v>13</v>
      </c>
      <c r="H24" s="57">
        <f>SUM(H7:H23)</f>
        <v>7</v>
      </c>
      <c r="I24" s="77">
        <f t="shared" si="1"/>
        <v>53.8</v>
      </c>
      <c r="J24" s="56">
        <f>SUM(J7:J23)</f>
        <v>19</v>
      </c>
      <c r="K24" s="57">
        <f>SUM(K7:K23)</f>
        <v>4</v>
      </c>
      <c r="L24" s="77">
        <f t="shared" si="2"/>
        <v>21.1</v>
      </c>
      <c r="M24" s="56">
        <f>SUM(M7:M23)</f>
        <v>35</v>
      </c>
      <c r="N24" s="57">
        <f>SUM(N7:N23)</f>
        <v>23</v>
      </c>
      <c r="O24" s="77">
        <f t="shared" si="3"/>
        <v>65.7</v>
      </c>
      <c r="P24" s="56">
        <f>SUM(P7:P23)</f>
        <v>101</v>
      </c>
      <c r="Q24" s="57">
        <f>SUM(Q7:Q23)</f>
        <v>53</v>
      </c>
      <c r="R24" s="77">
        <f>IF(P24=0,"",Q24/P24*100)</f>
        <v>52.5</v>
      </c>
      <c r="S24" s="180">
        <f>SUM(S7:S23)</f>
        <v>87</v>
      </c>
      <c r="T24" s="55">
        <f>SUM(T7:T23)</f>
        <v>5</v>
      </c>
      <c r="U24" s="55"/>
      <c r="V24" s="56">
        <f aca="true" t="shared" si="12" ref="V24:AF24">SUM(V7:V23)</f>
        <v>20</v>
      </c>
      <c r="W24" s="57">
        <f t="shared" si="12"/>
        <v>21</v>
      </c>
      <c r="X24" s="57">
        <f t="shared" si="12"/>
        <v>27</v>
      </c>
      <c r="Y24" s="57">
        <f t="shared" si="12"/>
        <v>5</v>
      </c>
      <c r="Z24" s="57">
        <f t="shared" si="12"/>
        <v>16</v>
      </c>
      <c r="AA24" s="58">
        <f t="shared" si="12"/>
        <v>30</v>
      </c>
      <c r="AB24" s="56">
        <f t="shared" si="12"/>
        <v>27</v>
      </c>
      <c r="AC24" s="57">
        <f t="shared" si="12"/>
        <v>27</v>
      </c>
      <c r="AD24" s="58">
        <f t="shared" si="12"/>
        <v>22</v>
      </c>
      <c r="AE24" s="55">
        <f t="shared" si="12"/>
        <v>43</v>
      </c>
      <c r="AF24" s="55">
        <f t="shared" si="12"/>
        <v>48</v>
      </c>
    </row>
  </sheetData>
  <mergeCells count="1">
    <mergeCell ref="T2:V2"/>
  </mergeCells>
  <printOptions horizontalCentered="1" verticalCentered="1"/>
  <pageMargins left="0.36" right="0.62" top="0.6" bottom="0.68" header="0.5" footer="0.42"/>
  <pageSetup blackAndWhite="1" fitToHeight="3" fitToWidth="1" horizontalDpi="600" verticalDpi="600" orientation="landscape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6">
    <pageSetUpPr fitToPage="1"/>
  </sheetPr>
  <dimension ref="A1:BG24"/>
  <sheetViews>
    <sheetView zoomScale="85" zoomScaleNormal="85" workbookViewId="0" topLeftCell="A1">
      <selection activeCell="AD24" sqref="AD24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3.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8" t="s">
        <v>64</v>
      </c>
      <c r="C1" s="43"/>
      <c r="D1" s="13"/>
      <c r="E1" s="13"/>
      <c r="F1" s="13"/>
      <c r="G1" s="13"/>
      <c r="H1" s="13"/>
      <c r="I1" s="13"/>
      <c r="J1" s="13"/>
      <c r="K1" s="14"/>
      <c r="L1" s="213" t="s">
        <v>95</v>
      </c>
      <c r="M1" s="213"/>
      <c r="N1" s="213"/>
      <c r="O1" s="213"/>
      <c r="P1" s="213"/>
      <c r="Q1" s="213"/>
      <c r="R1" s="213"/>
      <c r="S1" s="213"/>
      <c r="T1" s="213" t="s">
        <v>94</v>
      </c>
      <c r="U1" s="213"/>
      <c r="V1" s="213"/>
      <c r="W1" s="213"/>
      <c r="X1" s="213"/>
      <c r="Y1" s="213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9" t="s">
        <v>58</v>
      </c>
      <c r="C2" s="215"/>
      <c r="D2" s="83"/>
      <c r="E2" s="216" t="s">
        <v>27</v>
      </c>
      <c r="F2" s="217">
        <v>14</v>
      </c>
      <c r="G2" s="215"/>
      <c r="H2" s="218"/>
      <c r="I2" s="219"/>
      <c r="J2" s="219"/>
      <c r="K2" s="220"/>
      <c r="L2" s="83"/>
      <c r="M2" s="83" t="s">
        <v>1</v>
      </c>
      <c r="N2" s="83"/>
      <c r="O2" s="83" t="s">
        <v>74</v>
      </c>
      <c r="P2" s="221"/>
      <c r="Q2" s="222"/>
      <c r="T2" s="353">
        <v>39096</v>
      </c>
      <c r="U2" s="353"/>
      <c r="V2" s="353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6">
        <f aca="true" t="shared" si="0" ref="F7:F24">IF(D7=0,"",E7/D7*100)</f>
      </c>
      <c r="G7" s="75"/>
      <c r="H7" s="59"/>
      <c r="I7" s="191">
        <f aca="true" t="shared" si="1" ref="I7:I24">IF(G7=0,"",H7/G7*100)</f>
      </c>
      <c r="J7" s="75"/>
      <c r="K7" s="59"/>
      <c r="L7" s="196">
        <f aca="true" t="shared" si="2" ref="L7:L24">IF(J7=0,"",K7/J7*100)</f>
      </c>
      <c r="M7" s="75"/>
      <c r="N7" s="59"/>
      <c r="O7" s="191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230">
        <v>0.0158449074074074</v>
      </c>
      <c r="D8" s="75">
        <v>4</v>
      </c>
      <c r="E8" s="59">
        <v>2</v>
      </c>
      <c r="F8" s="196">
        <f t="shared" si="0"/>
        <v>50</v>
      </c>
      <c r="G8" s="75">
        <v>2</v>
      </c>
      <c r="H8" s="59">
        <v>1</v>
      </c>
      <c r="I8" s="191">
        <f t="shared" si="1"/>
        <v>50</v>
      </c>
      <c r="J8" s="75">
        <v>1</v>
      </c>
      <c r="K8" s="59">
        <v>1</v>
      </c>
      <c r="L8" s="196">
        <f t="shared" si="2"/>
        <v>100</v>
      </c>
      <c r="M8" s="75"/>
      <c r="N8" s="59"/>
      <c r="O8" s="191">
        <f t="shared" si="3"/>
      </c>
      <c r="P8" s="75">
        <f t="shared" si="4"/>
        <v>7</v>
      </c>
      <c r="Q8" s="59">
        <f t="shared" si="5"/>
        <v>4</v>
      </c>
      <c r="R8" s="76">
        <f t="shared" si="6"/>
        <v>57.1</v>
      </c>
      <c r="S8" s="104">
        <f t="shared" si="7"/>
        <v>9</v>
      </c>
      <c r="T8" s="66">
        <f t="shared" si="8"/>
        <v>1</v>
      </c>
      <c r="U8" s="66">
        <f t="shared" si="9"/>
        <v>1</v>
      </c>
      <c r="V8" s="75">
        <v>5</v>
      </c>
      <c r="W8" s="59">
        <v>4</v>
      </c>
      <c r="X8" s="59">
        <v>2</v>
      </c>
      <c r="Y8" s="59">
        <v>1</v>
      </c>
      <c r="Z8" s="111"/>
      <c r="AA8" s="78"/>
      <c r="AB8" s="75">
        <v>6</v>
      </c>
      <c r="AC8" s="59">
        <v>3</v>
      </c>
      <c r="AD8" s="78">
        <v>2</v>
      </c>
      <c r="AE8" s="84">
        <f t="shared" si="10"/>
        <v>1</v>
      </c>
      <c r="AF8" s="182">
        <f t="shared" si="11"/>
        <v>2</v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230">
        <v>0.0111921296296296</v>
      </c>
      <c r="D9" s="86"/>
      <c r="E9" s="59"/>
      <c r="F9" s="196">
        <f t="shared" si="0"/>
      </c>
      <c r="G9" s="75">
        <v>2</v>
      </c>
      <c r="H9" s="59">
        <v>0</v>
      </c>
      <c r="I9" s="191">
        <f t="shared" si="1"/>
        <v>0</v>
      </c>
      <c r="J9" s="75">
        <v>1</v>
      </c>
      <c r="K9" s="59">
        <v>0</v>
      </c>
      <c r="L9" s="196">
        <f t="shared" si="2"/>
        <v>0</v>
      </c>
      <c r="M9" s="75"/>
      <c r="N9" s="59"/>
      <c r="O9" s="191">
        <f t="shared" si="3"/>
      </c>
      <c r="P9" s="75">
        <f t="shared" si="4"/>
        <v>3</v>
      </c>
      <c r="Q9" s="59">
        <f t="shared" si="5"/>
        <v>0</v>
      </c>
      <c r="R9" s="76">
        <f t="shared" si="6"/>
        <v>0</v>
      </c>
      <c r="S9" s="104">
        <f t="shared" si="7"/>
        <v>0</v>
      </c>
      <c r="T9" s="66">
        <f t="shared" si="8"/>
        <v>-3</v>
      </c>
      <c r="U9" s="66">
        <f t="shared" si="9"/>
        <v>1</v>
      </c>
      <c r="V9" s="75"/>
      <c r="W9" s="59"/>
      <c r="X9" s="59">
        <v>4</v>
      </c>
      <c r="Y9" s="59"/>
      <c r="Z9" s="111">
        <v>2</v>
      </c>
      <c r="AA9" s="78"/>
      <c r="AB9" s="75">
        <v>1</v>
      </c>
      <c r="AC9" s="59">
        <v>1</v>
      </c>
      <c r="AD9" s="78">
        <v>2</v>
      </c>
      <c r="AE9" s="84">
        <f t="shared" si="10"/>
        <v>2</v>
      </c>
      <c r="AF9" s="182">
        <f t="shared" si="11"/>
        <v>-1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hidden="1" thickBot="1">
      <c r="A10" s="104">
        <v>6</v>
      </c>
      <c r="B10" s="173" t="s">
        <v>49</v>
      </c>
      <c r="C10" s="230"/>
      <c r="D10" s="75"/>
      <c r="E10" s="59"/>
      <c r="F10" s="196">
        <f t="shared" si="0"/>
      </c>
      <c r="G10" s="75"/>
      <c r="H10" s="59"/>
      <c r="I10" s="191">
        <f t="shared" si="1"/>
      </c>
      <c r="J10" s="75"/>
      <c r="K10" s="59"/>
      <c r="L10" s="196">
        <f t="shared" si="2"/>
      </c>
      <c r="M10" s="75"/>
      <c r="N10" s="59"/>
      <c r="O10" s="191">
        <f t="shared" si="3"/>
      </c>
      <c r="P10" s="75">
        <f t="shared" si="4"/>
      </c>
      <c r="Q10" s="59">
        <f t="shared" si="5"/>
      </c>
      <c r="R10" s="76">
        <f t="shared" si="6"/>
      </c>
      <c r="S10" s="104">
        <f t="shared" si="7"/>
      </c>
      <c r="T10" s="66">
        <f t="shared" si="8"/>
      </c>
      <c r="U10" s="66">
        <f t="shared" si="9"/>
      </c>
      <c r="V10" s="59"/>
      <c r="W10" s="85"/>
      <c r="X10" s="59"/>
      <c r="Y10" s="59"/>
      <c r="Z10" s="59"/>
      <c r="AA10" s="59"/>
      <c r="AB10" s="75"/>
      <c r="AC10" s="59"/>
      <c r="AD10" s="78"/>
      <c r="AE10" s="84">
        <f t="shared" si="10"/>
      </c>
      <c r="AF10" s="182">
        <f t="shared" si="11"/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thickBot="1">
      <c r="A11" s="104">
        <v>7</v>
      </c>
      <c r="B11" s="173" t="s">
        <v>41</v>
      </c>
      <c r="C11" s="230">
        <v>0.0287615740740741</v>
      </c>
      <c r="D11" s="86">
        <v>6</v>
      </c>
      <c r="E11" s="59">
        <v>3</v>
      </c>
      <c r="F11" s="196">
        <f t="shared" si="0"/>
        <v>50</v>
      </c>
      <c r="G11" s="75">
        <v>14</v>
      </c>
      <c r="H11" s="59">
        <v>5</v>
      </c>
      <c r="I11" s="191">
        <f t="shared" si="1"/>
        <v>35.7</v>
      </c>
      <c r="J11" s="75">
        <v>10</v>
      </c>
      <c r="K11" s="59">
        <v>4</v>
      </c>
      <c r="L11" s="196">
        <f t="shared" si="2"/>
        <v>40</v>
      </c>
      <c r="M11" s="75">
        <v>4</v>
      </c>
      <c r="N11" s="59">
        <v>4</v>
      </c>
      <c r="O11" s="191">
        <f t="shared" si="3"/>
        <v>100</v>
      </c>
      <c r="P11" s="75">
        <f t="shared" si="4"/>
        <v>34</v>
      </c>
      <c r="Q11" s="59">
        <f t="shared" si="5"/>
        <v>16</v>
      </c>
      <c r="R11" s="76">
        <f t="shared" si="6"/>
        <v>47.1</v>
      </c>
      <c r="S11" s="104">
        <f t="shared" si="7"/>
        <v>32</v>
      </c>
      <c r="T11" s="66">
        <f t="shared" si="8"/>
        <v>-2</v>
      </c>
      <c r="U11" s="66">
        <f t="shared" si="9"/>
        <v>1</v>
      </c>
      <c r="V11" s="59">
        <v>4</v>
      </c>
      <c r="W11" s="59">
        <v>2</v>
      </c>
      <c r="X11" s="59">
        <v>3</v>
      </c>
      <c r="Y11" s="59"/>
      <c r="Z11" s="59">
        <v>2</v>
      </c>
      <c r="AA11" s="59">
        <v>4</v>
      </c>
      <c r="AB11" s="75">
        <v>7</v>
      </c>
      <c r="AC11" s="59">
        <v>2</v>
      </c>
      <c r="AD11" s="78">
        <v>1</v>
      </c>
      <c r="AE11" s="84">
        <f t="shared" si="10"/>
        <v>5</v>
      </c>
      <c r="AF11" s="182">
        <f t="shared" si="11"/>
        <v>3</v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230">
        <v>0.0200578703703704</v>
      </c>
      <c r="D12" s="86">
        <v>3</v>
      </c>
      <c r="E12" s="59">
        <v>2</v>
      </c>
      <c r="F12" s="196">
        <f t="shared" si="0"/>
        <v>66.7</v>
      </c>
      <c r="G12" s="75">
        <v>3</v>
      </c>
      <c r="H12" s="59">
        <v>2</v>
      </c>
      <c r="I12" s="191">
        <f t="shared" si="1"/>
        <v>66.7</v>
      </c>
      <c r="J12" s="75">
        <v>1</v>
      </c>
      <c r="K12" s="59">
        <v>1</v>
      </c>
      <c r="L12" s="196">
        <f t="shared" si="2"/>
        <v>100</v>
      </c>
      <c r="M12" s="75"/>
      <c r="N12" s="59"/>
      <c r="O12" s="191">
        <f t="shared" si="3"/>
      </c>
      <c r="P12" s="75">
        <f t="shared" si="4"/>
        <v>7</v>
      </c>
      <c r="Q12" s="59">
        <f t="shared" si="5"/>
        <v>5</v>
      </c>
      <c r="R12" s="76">
        <f t="shared" si="6"/>
        <v>71.4</v>
      </c>
      <c r="S12" s="104">
        <f t="shared" si="7"/>
        <v>11</v>
      </c>
      <c r="T12" s="66">
        <f t="shared" si="8"/>
        <v>3</v>
      </c>
      <c r="U12" s="66">
        <f t="shared" si="9"/>
        <v>1</v>
      </c>
      <c r="V12" s="59"/>
      <c r="W12" s="59"/>
      <c r="X12" s="59">
        <v>3</v>
      </c>
      <c r="Y12" s="59"/>
      <c r="Z12" s="59">
        <v>2</v>
      </c>
      <c r="AA12" s="59">
        <v>2</v>
      </c>
      <c r="AB12" s="75">
        <v>5</v>
      </c>
      <c r="AC12" s="59"/>
      <c r="AD12" s="78">
        <v>4</v>
      </c>
      <c r="AE12" s="84">
        <f t="shared" si="10"/>
        <v>-2</v>
      </c>
      <c r="AF12" s="182">
        <f t="shared" si="11"/>
        <v>1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hidden="1" thickBot="1">
      <c r="A13" s="104">
        <v>9</v>
      </c>
      <c r="B13" s="173" t="s">
        <v>37</v>
      </c>
      <c r="C13" s="230"/>
      <c r="D13" s="75"/>
      <c r="E13" s="59"/>
      <c r="F13" s="196">
        <f t="shared" si="0"/>
      </c>
      <c r="G13" s="75"/>
      <c r="H13" s="59"/>
      <c r="I13" s="191">
        <f t="shared" si="1"/>
      </c>
      <c r="J13" s="75"/>
      <c r="K13" s="59"/>
      <c r="L13" s="196">
        <f t="shared" si="2"/>
      </c>
      <c r="M13" s="75"/>
      <c r="N13" s="59"/>
      <c r="O13" s="191">
        <f t="shared" si="3"/>
      </c>
      <c r="P13" s="75">
        <f t="shared" si="4"/>
      </c>
      <c r="Q13" s="59">
        <f t="shared" si="5"/>
      </c>
      <c r="R13" s="76">
        <f t="shared" si="6"/>
      </c>
      <c r="S13" s="104">
        <f t="shared" si="7"/>
      </c>
      <c r="T13" s="66">
        <f t="shared" si="8"/>
      </c>
      <c r="U13" s="66">
        <f t="shared" si="9"/>
      </c>
      <c r="V13" s="59"/>
      <c r="W13" s="59"/>
      <c r="X13" s="59"/>
      <c r="Y13" s="59"/>
      <c r="Z13" s="59"/>
      <c r="AA13" s="59"/>
      <c r="AB13" s="75"/>
      <c r="AC13" s="59"/>
      <c r="AD13" s="78"/>
      <c r="AE13" s="84">
        <f t="shared" si="10"/>
      </c>
      <c r="AF13" s="182">
        <f t="shared" si="11"/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230">
        <v>0.0142939814814815</v>
      </c>
      <c r="D14" s="75">
        <v>3</v>
      </c>
      <c r="E14" s="59">
        <v>3</v>
      </c>
      <c r="F14" s="196">
        <f t="shared" si="0"/>
        <v>100</v>
      </c>
      <c r="G14" s="75">
        <v>2</v>
      </c>
      <c r="H14" s="59">
        <v>1</v>
      </c>
      <c r="I14" s="191">
        <f t="shared" si="1"/>
        <v>50</v>
      </c>
      <c r="J14" s="75">
        <v>5</v>
      </c>
      <c r="K14" s="59">
        <v>0</v>
      </c>
      <c r="L14" s="196">
        <f t="shared" si="2"/>
        <v>0</v>
      </c>
      <c r="M14" s="75">
        <v>7</v>
      </c>
      <c r="N14" s="59">
        <v>5</v>
      </c>
      <c r="O14" s="191">
        <f t="shared" si="3"/>
        <v>71.4</v>
      </c>
      <c r="P14" s="75">
        <f t="shared" si="4"/>
        <v>17</v>
      </c>
      <c r="Q14" s="59">
        <f t="shared" si="5"/>
        <v>9</v>
      </c>
      <c r="R14" s="76">
        <f t="shared" si="6"/>
        <v>52.9</v>
      </c>
      <c r="S14" s="104">
        <f t="shared" si="7"/>
        <v>13</v>
      </c>
      <c r="T14" s="66">
        <f t="shared" si="8"/>
        <v>1</v>
      </c>
      <c r="U14" s="66">
        <f t="shared" si="9"/>
        <v>1</v>
      </c>
      <c r="V14" s="59">
        <v>1</v>
      </c>
      <c r="W14" s="59"/>
      <c r="X14" s="59">
        <v>2</v>
      </c>
      <c r="Y14" s="59"/>
      <c r="Z14" s="59">
        <v>7</v>
      </c>
      <c r="AA14" s="59">
        <v>8</v>
      </c>
      <c r="AB14" s="75">
        <v>1</v>
      </c>
      <c r="AC14" s="59">
        <v>2</v>
      </c>
      <c r="AD14" s="78">
        <v>4</v>
      </c>
      <c r="AE14" s="84">
        <f t="shared" si="10"/>
        <v>11</v>
      </c>
      <c r="AF14" s="182">
        <f t="shared" si="11"/>
        <v>12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3.25" customHeight="1" thickBot="1">
      <c r="A15" s="104">
        <v>11</v>
      </c>
      <c r="B15" s="173" t="s">
        <v>39</v>
      </c>
      <c r="C15" s="230">
        <v>0.0269328703703704</v>
      </c>
      <c r="D15" s="75">
        <v>6</v>
      </c>
      <c r="E15" s="59">
        <v>4</v>
      </c>
      <c r="F15" s="196">
        <f t="shared" si="0"/>
        <v>66.7</v>
      </c>
      <c r="G15" s="75">
        <v>2</v>
      </c>
      <c r="H15" s="59">
        <v>1</v>
      </c>
      <c r="I15" s="191">
        <f t="shared" si="1"/>
        <v>50</v>
      </c>
      <c r="J15" s="75"/>
      <c r="K15" s="59"/>
      <c r="L15" s="196">
        <f t="shared" si="2"/>
      </c>
      <c r="M15" s="75">
        <v>6</v>
      </c>
      <c r="N15" s="59">
        <v>3</v>
      </c>
      <c r="O15" s="191">
        <f t="shared" si="3"/>
        <v>50</v>
      </c>
      <c r="P15" s="75">
        <f t="shared" si="4"/>
        <v>14</v>
      </c>
      <c r="Q15" s="59">
        <f t="shared" si="5"/>
        <v>8</v>
      </c>
      <c r="R15" s="76">
        <f t="shared" si="6"/>
        <v>57.1</v>
      </c>
      <c r="S15" s="104">
        <f t="shared" si="7"/>
        <v>13</v>
      </c>
      <c r="T15" s="66">
        <f t="shared" si="8"/>
        <v>2</v>
      </c>
      <c r="U15" s="66">
        <f t="shared" si="9"/>
        <v>1</v>
      </c>
      <c r="V15" s="59">
        <v>5</v>
      </c>
      <c r="W15" s="59">
        <v>1</v>
      </c>
      <c r="X15" s="59">
        <v>5</v>
      </c>
      <c r="Y15" s="59"/>
      <c r="Z15" s="59"/>
      <c r="AA15" s="59">
        <v>4</v>
      </c>
      <c r="AB15" s="75">
        <v>9</v>
      </c>
      <c r="AC15" s="59">
        <v>4</v>
      </c>
      <c r="AD15" s="78">
        <v>5</v>
      </c>
      <c r="AE15" s="84">
        <f t="shared" si="10"/>
        <v>-3</v>
      </c>
      <c r="AF15" s="182">
        <f t="shared" si="11"/>
        <v>-1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7" t="s">
        <v>40</v>
      </c>
      <c r="C16" s="230">
        <v>0.0154050925925926</v>
      </c>
      <c r="D16" s="75">
        <v>4</v>
      </c>
      <c r="E16" s="59">
        <v>1</v>
      </c>
      <c r="F16" s="196">
        <f t="shared" si="0"/>
        <v>25</v>
      </c>
      <c r="G16" s="75">
        <v>4</v>
      </c>
      <c r="H16" s="59">
        <v>3</v>
      </c>
      <c r="I16" s="191">
        <f t="shared" si="1"/>
        <v>75</v>
      </c>
      <c r="J16" s="75"/>
      <c r="K16" s="59"/>
      <c r="L16" s="196">
        <f t="shared" si="2"/>
      </c>
      <c r="M16" s="75"/>
      <c r="N16" s="59"/>
      <c r="O16" s="191">
        <f t="shared" si="3"/>
      </c>
      <c r="P16" s="75">
        <f t="shared" si="4"/>
        <v>8</v>
      </c>
      <c r="Q16" s="59">
        <f t="shared" si="5"/>
        <v>4</v>
      </c>
      <c r="R16" s="76">
        <f t="shared" si="6"/>
        <v>50</v>
      </c>
      <c r="S16" s="104">
        <f t="shared" si="7"/>
        <v>8</v>
      </c>
      <c r="T16" s="66">
        <f t="shared" si="8"/>
        <v>0</v>
      </c>
      <c r="U16" s="66">
        <f t="shared" si="9"/>
        <v>1</v>
      </c>
      <c r="V16" s="59">
        <v>6</v>
      </c>
      <c r="W16" s="59">
        <v>2</v>
      </c>
      <c r="X16" s="59">
        <v>3</v>
      </c>
      <c r="Y16" s="59"/>
      <c r="Z16" s="59"/>
      <c r="AA16" s="59">
        <v>2</v>
      </c>
      <c r="AB16" s="75">
        <v>5</v>
      </c>
      <c r="AC16" s="59"/>
      <c r="AD16" s="78">
        <v>5</v>
      </c>
      <c r="AE16" s="84">
        <f t="shared" si="10"/>
        <v>3</v>
      </c>
      <c r="AF16" s="182">
        <f t="shared" si="11"/>
        <v>3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hidden="1" thickBot="1">
      <c r="A17" s="104">
        <v>13</v>
      </c>
      <c r="B17" s="173" t="s">
        <v>35</v>
      </c>
      <c r="C17" s="230"/>
      <c r="D17" s="75"/>
      <c r="E17" s="59"/>
      <c r="F17" s="196">
        <f t="shared" si="0"/>
      </c>
      <c r="G17" s="75"/>
      <c r="H17" s="59"/>
      <c r="I17" s="191">
        <f t="shared" si="1"/>
      </c>
      <c r="J17" s="75"/>
      <c r="K17" s="59"/>
      <c r="L17" s="196">
        <f t="shared" si="2"/>
      </c>
      <c r="M17" s="75"/>
      <c r="N17" s="59"/>
      <c r="O17" s="191">
        <f t="shared" si="3"/>
      </c>
      <c r="P17" s="75">
        <f t="shared" si="4"/>
      </c>
      <c r="Q17" s="59">
        <f t="shared" si="5"/>
      </c>
      <c r="R17" s="76">
        <f t="shared" si="6"/>
      </c>
      <c r="S17" s="104">
        <f t="shared" si="7"/>
      </c>
      <c r="T17" s="66">
        <f t="shared" si="8"/>
      </c>
      <c r="U17" s="66">
        <f t="shared" si="9"/>
      </c>
      <c r="V17" s="59"/>
      <c r="W17" s="59"/>
      <c r="X17" s="59"/>
      <c r="Y17" s="59"/>
      <c r="Z17" s="59"/>
      <c r="AA17" s="59"/>
      <c r="AB17" s="75"/>
      <c r="AC17" s="59"/>
      <c r="AD17" s="78"/>
      <c r="AE17" s="84">
        <f t="shared" si="10"/>
      </c>
      <c r="AF17" s="182">
        <f t="shared" si="11"/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hidden="1" thickBot="1">
      <c r="A18" s="104">
        <v>14</v>
      </c>
      <c r="B18" s="173"/>
      <c r="C18" s="230"/>
      <c r="D18" s="75"/>
      <c r="E18" s="59"/>
      <c r="F18" s="196">
        <f t="shared" si="0"/>
      </c>
      <c r="G18" s="75"/>
      <c r="H18" s="59"/>
      <c r="I18" s="191">
        <f t="shared" si="1"/>
      </c>
      <c r="J18" s="75"/>
      <c r="K18" s="59"/>
      <c r="L18" s="196">
        <f t="shared" si="2"/>
      </c>
      <c r="M18" s="75"/>
      <c r="N18" s="59"/>
      <c r="O18" s="191">
        <f t="shared" si="3"/>
      </c>
      <c r="P18" s="75">
        <f t="shared" si="4"/>
      </c>
      <c r="Q18" s="59">
        <f t="shared" si="5"/>
      </c>
      <c r="R18" s="76">
        <f t="shared" si="6"/>
      </c>
      <c r="S18" s="104">
        <f t="shared" si="7"/>
      </c>
      <c r="T18" s="66">
        <f t="shared" si="8"/>
      </c>
      <c r="U18" s="66">
        <f t="shared" si="9"/>
      </c>
      <c r="V18" s="59"/>
      <c r="W18" s="59"/>
      <c r="X18" s="59"/>
      <c r="Y18" s="59"/>
      <c r="Z18" s="59"/>
      <c r="AA18" s="59"/>
      <c r="AB18" s="75"/>
      <c r="AC18" s="59"/>
      <c r="AD18" s="78"/>
      <c r="AE18" s="84">
        <f t="shared" si="10"/>
      </c>
      <c r="AF18" s="182">
        <f t="shared" si="11"/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230"/>
      <c r="D19" s="75"/>
      <c r="E19" s="59"/>
      <c r="F19" s="196">
        <f t="shared" si="0"/>
      </c>
      <c r="G19" s="75"/>
      <c r="H19" s="59"/>
      <c r="I19" s="191">
        <f t="shared" si="1"/>
      </c>
      <c r="J19" s="75"/>
      <c r="K19" s="59"/>
      <c r="L19" s="196">
        <f t="shared" si="2"/>
      </c>
      <c r="M19" s="75"/>
      <c r="N19" s="59"/>
      <c r="O19" s="191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59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230">
        <v>0.0112268518518519</v>
      </c>
      <c r="D20" s="75">
        <v>1</v>
      </c>
      <c r="E20" s="59">
        <v>0</v>
      </c>
      <c r="F20" s="196">
        <f t="shared" si="0"/>
        <v>0</v>
      </c>
      <c r="G20" s="75">
        <v>1</v>
      </c>
      <c r="H20" s="59">
        <v>1</v>
      </c>
      <c r="I20" s="191">
        <f t="shared" si="1"/>
        <v>100</v>
      </c>
      <c r="J20" s="75">
        <v>2</v>
      </c>
      <c r="K20" s="59">
        <v>0</v>
      </c>
      <c r="L20" s="196">
        <f t="shared" si="2"/>
        <v>0</v>
      </c>
      <c r="M20" s="75"/>
      <c r="N20" s="59"/>
      <c r="O20" s="191">
        <f t="shared" si="3"/>
      </c>
      <c r="P20" s="75">
        <f t="shared" si="4"/>
        <v>4</v>
      </c>
      <c r="Q20" s="59">
        <f t="shared" si="5"/>
        <v>1</v>
      </c>
      <c r="R20" s="76">
        <f t="shared" si="6"/>
        <v>25</v>
      </c>
      <c r="S20" s="104">
        <f t="shared" si="7"/>
        <v>2</v>
      </c>
      <c r="T20" s="66">
        <f t="shared" si="8"/>
        <v>-2</v>
      </c>
      <c r="U20" s="66">
        <f t="shared" si="9"/>
        <v>1</v>
      </c>
      <c r="V20" s="59"/>
      <c r="W20" s="59"/>
      <c r="X20" s="59">
        <v>2</v>
      </c>
      <c r="Y20" s="59"/>
      <c r="Z20" s="59">
        <v>2</v>
      </c>
      <c r="AA20" s="59"/>
      <c r="AB20" s="75"/>
      <c r="AC20" s="59">
        <v>2</v>
      </c>
      <c r="AD20" s="78">
        <v>2</v>
      </c>
      <c r="AE20" s="84">
        <f t="shared" si="10"/>
        <v>0</v>
      </c>
      <c r="AF20" s="182">
        <f t="shared" si="11"/>
        <v>-2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230">
        <v>0.00190972222222222</v>
      </c>
      <c r="D21" s="75"/>
      <c r="E21" s="59"/>
      <c r="F21" s="196">
        <f t="shared" si="0"/>
      </c>
      <c r="G21" s="75">
        <v>1</v>
      </c>
      <c r="H21" s="59">
        <v>0</v>
      </c>
      <c r="I21" s="191">
        <f t="shared" si="1"/>
        <v>0</v>
      </c>
      <c r="J21" s="75"/>
      <c r="K21" s="59"/>
      <c r="L21" s="196">
        <f t="shared" si="2"/>
      </c>
      <c r="M21" s="75"/>
      <c r="N21" s="59"/>
      <c r="O21" s="191">
        <f t="shared" si="3"/>
      </c>
      <c r="P21" s="75">
        <f t="shared" si="4"/>
        <v>1</v>
      </c>
      <c r="Q21" s="59">
        <f t="shared" si="5"/>
        <v>0</v>
      </c>
      <c r="R21" s="76">
        <f t="shared" si="6"/>
        <v>0</v>
      </c>
      <c r="S21" s="104">
        <f t="shared" si="7"/>
        <v>0</v>
      </c>
      <c r="T21" s="66">
        <f t="shared" si="8"/>
        <v>-1</v>
      </c>
      <c r="U21" s="66">
        <f t="shared" si="9"/>
        <v>1</v>
      </c>
      <c r="V21" s="59"/>
      <c r="W21" s="59"/>
      <c r="X21" s="59"/>
      <c r="Y21" s="59"/>
      <c r="Z21" s="59"/>
      <c r="AA21" s="59"/>
      <c r="AB21" s="75">
        <v>2</v>
      </c>
      <c r="AC21" s="59">
        <v>1</v>
      </c>
      <c r="AD21" s="78"/>
      <c r="AE21" s="84">
        <f t="shared" si="10"/>
        <v>-3</v>
      </c>
      <c r="AF21" s="182">
        <f t="shared" si="11"/>
        <v>-4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230">
        <v>0.010625</v>
      </c>
      <c r="D22" s="75">
        <v>4</v>
      </c>
      <c r="E22" s="59">
        <v>1</v>
      </c>
      <c r="F22" s="196">
        <f t="shared" si="0"/>
        <v>25</v>
      </c>
      <c r="G22" s="75"/>
      <c r="H22" s="59"/>
      <c r="I22" s="191">
        <f t="shared" si="1"/>
      </c>
      <c r="J22" s="75">
        <v>2</v>
      </c>
      <c r="K22" s="59">
        <v>1</v>
      </c>
      <c r="L22" s="196">
        <f t="shared" si="2"/>
        <v>50</v>
      </c>
      <c r="M22" s="75"/>
      <c r="N22" s="59"/>
      <c r="O22" s="191">
        <f t="shared" si="3"/>
      </c>
      <c r="P22" s="75">
        <f t="shared" si="4"/>
        <v>6</v>
      </c>
      <c r="Q22" s="59">
        <f t="shared" si="5"/>
        <v>2</v>
      </c>
      <c r="R22" s="76">
        <f t="shared" si="6"/>
        <v>33.3</v>
      </c>
      <c r="S22" s="104">
        <f t="shared" si="7"/>
        <v>5</v>
      </c>
      <c r="T22" s="66">
        <f t="shared" si="8"/>
        <v>-2</v>
      </c>
      <c r="U22" s="66">
        <f t="shared" si="9"/>
        <v>1</v>
      </c>
      <c r="V22" s="59">
        <v>2</v>
      </c>
      <c r="W22" s="59">
        <v>2</v>
      </c>
      <c r="X22" s="59"/>
      <c r="Y22" s="59"/>
      <c r="Z22" s="59"/>
      <c r="AA22" s="59"/>
      <c r="AB22" s="75">
        <v>1</v>
      </c>
      <c r="AC22" s="59"/>
      <c r="AD22" s="78">
        <v>3</v>
      </c>
      <c r="AE22" s="84">
        <f t="shared" si="10"/>
        <v>0</v>
      </c>
      <c r="AF22" s="182">
        <f t="shared" si="11"/>
        <v>-2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231"/>
      <c r="D23" s="93"/>
      <c r="E23" s="94"/>
      <c r="F23" s="199">
        <f t="shared" si="0"/>
      </c>
      <c r="G23" s="93"/>
      <c r="H23" s="94"/>
      <c r="I23" s="200">
        <f t="shared" si="1"/>
      </c>
      <c r="J23" s="93"/>
      <c r="K23" s="94"/>
      <c r="L23" s="199">
        <f t="shared" si="2"/>
      </c>
      <c r="M23" s="93"/>
      <c r="N23" s="94"/>
      <c r="O23" s="200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1" t="s">
        <v>59</v>
      </c>
      <c r="B24" s="54"/>
      <c r="C24" s="234">
        <f>SUM(C7:C23)*60*24</f>
        <v>225</v>
      </c>
      <c r="D24" s="56">
        <f>SUM(D7:D23)</f>
        <v>31</v>
      </c>
      <c r="E24" s="57">
        <f>SUM(E7:E23)</f>
        <v>16</v>
      </c>
      <c r="F24" s="77">
        <f t="shared" si="0"/>
        <v>51.6</v>
      </c>
      <c r="G24" s="56">
        <f>SUM(G7:G23)</f>
        <v>31</v>
      </c>
      <c r="H24" s="57">
        <f>SUM(H7:H23)</f>
        <v>14</v>
      </c>
      <c r="I24" s="77">
        <f t="shared" si="1"/>
        <v>45.2</v>
      </c>
      <c r="J24" s="56">
        <f>SUM(J7:J23)</f>
        <v>22</v>
      </c>
      <c r="K24" s="57">
        <f>SUM(K7:K23)</f>
        <v>7</v>
      </c>
      <c r="L24" s="77">
        <f t="shared" si="2"/>
        <v>31.8</v>
      </c>
      <c r="M24" s="56">
        <f>SUM(M7:M23)</f>
        <v>17</v>
      </c>
      <c r="N24" s="57">
        <f>SUM(N7:N23)</f>
        <v>12</v>
      </c>
      <c r="O24" s="77">
        <f t="shared" si="3"/>
        <v>70.6</v>
      </c>
      <c r="P24" s="56">
        <f>SUM(P7:P23)</f>
        <v>101</v>
      </c>
      <c r="Q24" s="57">
        <f>SUM(Q7:Q23)</f>
        <v>49</v>
      </c>
      <c r="R24" s="77">
        <f>IF(P24=0,"",Q24/P24*100)</f>
        <v>48.5</v>
      </c>
      <c r="S24" s="180">
        <f>SUM(S7:S23)</f>
        <v>93</v>
      </c>
      <c r="T24" s="55">
        <f>SUM(T7:T23)</f>
        <v>-3</v>
      </c>
      <c r="U24" s="55"/>
      <c r="V24" s="56">
        <f aca="true" t="shared" si="12" ref="V24:AF24">SUM(V7:V23)</f>
        <v>23</v>
      </c>
      <c r="W24" s="57">
        <f t="shared" si="12"/>
        <v>11</v>
      </c>
      <c r="X24" s="57">
        <f t="shared" si="12"/>
        <v>24</v>
      </c>
      <c r="Y24" s="57">
        <f t="shared" si="12"/>
        <v>1</v>
      </c>
      <c r="Z24" s="57">
        <f t="shared" si="12"/>
        <v>15</v>
      </c>
      <c r="AA24" s="58">
        <f t="shared" si="12"/>
        <v>20</v>
      </c>
      <c r="AB24" s="56">
        <f t="shared" si="12"/>
        <v>37</v>
      </c>
      <c r="AC24" s="57">
        <f t="shared" si="12"/>
        <v>15</v>
      </c>
      <c r="AD24" s="58">
        <f t="shared" si="12"/>
        <v>28</v>
      </c>
      <c r="AE24" s="55">
        <f t="shared" si="12"/>
        <v>14</v>
      </c>
      <c r="AF24" s="55">
        <f t="shared" si="12"/>
        <v>11</v>
      </c>
    </row>
  </sheetData>
  <mergeCells count="1">
    <mergeCell ref="T2:V2"/>
  </mergeCells>
  <printOptions horizontalCentered="1" verticalCentered="1"/>
  <pageMargins left="0.36" right="0.62" top="0.6" bottom="0.68" header="0.5" footer="0.42"/>
  <pageSetup blackAndWhite="1" fitToHeight="3" fitToWidth="1" horizontalDpi="600" verticalDpi="600" orientation="landscape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7">
    <pageSetUpPr fitToPage="1"/>
  </sheetPr>
  <dimension ref="A1:BG24"/>
  <sheetViews>
    <sheetView zoomScale="85" zoomScaleNormal="85" workbookViewId="0" topLeftCell="A1">
      <selection activeCell="B20" sqref="B20"/>
    </sheetView>
  </sheetViews>
  <sheetFormatPr defaultColWidth="9.00390625" defaultRowHeight="12.75"/>
  <cols>
    <col min="1" max="1" width="3.25390625" style="1" customWidth="1"/>
    <col min="2" max="2" width="12.1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3.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8" t="s">
        <v>64</v>
      </c>
      <c r="C1" s="43"/>
      <c r="D1" s="13"/>
      <c r="E1" s="13"/>
      <c r="F1" s="13"/>
      <c r="G1" s="13"/>
      <c r="H1" s="13"/>
      <c r="I1" s="13"/>
      <c r="J1" s="13"/>
      <c r="K1" s="14"/>
      <c r="L1" s="213" t="s">
        <v>96</v>
      </c>
      <c r="M1" s="213"/>
      <c r="N1" s="213"/>
      <c r="O1" s="213"/>
      <c r="P1" s="213"/>
      <c r="Q1" s="213"/>
      <c r="R1" s="213"/>
      <c r="S1" s="213"/>
      <c r="T1" s="213" t="s">
        <v>97</v>
      </c>
      <c r="U1" s="213"/>
      <c r="V1" s="213"/>
      <c r="W1" s="213"/>
      <c r="X1" s="213"/>
      <c r="Y1" s="213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9" t="s">
        <v>58</v>
      </c>
      <c r="C2" s="215"/>
      <c r="D2" s="83"/>
      <c r="E2" s="216" t="s">
        <v>27</v>
      </c>
      <c r="F2" s="217">
        <v>15</v>
      </c>
      <c r="G2" s="215"/>
      <c r="H2" s="218"/>
      <c r="I2" s="219"/>
      <c r="J2" s="219"/>
      <c r="K2" s="220"/>
      <c r="L2" s="83"/>
      <c r="M2" s="83" t="s">
        <v>1</v>
      </c>
      <c r="N2" s="83"/>
      <c r="O2" s="83" t="s">
        <v>74</v>
      </c>
      <c r="P2" s="221"/>
      <c r="Q2" s="222"/>
      <c r="T2" s="353">
        <v>39109</v>
      </c>
      <c r="U2" s="353"/>
      <c r="V2" s="353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6">
        <f aca="true" t="shared" si="0" ref="F7:F24">IF(D7=0,"",E7/D7*100)</f>
      </c>
      <c r="G7" s="75"/>
      <c r="H7" s="59"/>
      <c r="I7" s="191">
        <f aca="true" t="shared" si="1" ref="I7:I24">IF(G7=0,"",H7/G7*100)</f>
      </c>
      <c r="J7" s="75"/>
      <c r="K7" s="59"/>
      <c r="L7" s="196">
        <f aca="true" t="shared" si="2" ref="L7:L24">IF(J7=0,"",K7/J7*100)</f>
      </c>
      <c r="M7" s="75"/>
      <c r="N7" s="59"/>
      <c r="O7" s="191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230">
        <v>0.00796296296296296</v>
      </c>
      <c r="D8" s="75">
        <v>1</v>
      </c>
      <c r="E8" s="59">
        <v>0</v>
      </c>
      <c r="F8" s="196">
        <f t="shared" si="0"/>
        <v>0</v>
      </c>
      <c r="G8" s="75"/>
      <c r="H8" s="59"/>
      <c r="I8" s="191">
        <f t="shared" si="1"/>
      </c>
      <c r="J8" s="75">
        <v>1</v>
      </c>
      <c r="K8" s="59">
        <v>0</v>
      </c>
      <c r="L8" s="196">
        <f t="shared" si="2"/>
        <v>0</v>
      </c>
      <c r="M8" s="75">
        <v>4</v>
      </c>
      <c r="N8" s="59">
        <v>2</v>
      </c>
      <c r="O8" s="191">
        <f t="shared" si="3"/>
        <v>50</v>
      </c>
      <c r="P8" s="75">
        <f t="shared" si="4"/>
        <v>6</v>
      </c>
      <c r="Q8" s="59">
        <f t="shared" si="5"/>
        <v>2</v>
      </c>
      <c r="R8" s="76">
        <f t="shared" si="6"/>
        <v>33.3</v>
      </c>
      <c r="S8" s="104">
        <f t="shared" si="7"/>
        <v>2</v>
      </c>
      <c r="T8" s="66">
        <f t="shared" si="8"/>
        <v>-2</v>
      </c>
      <c r="U8" s="66">
        <f t="shared" si="9"/>
        <v>1</v>
      </c>
      <c r="V8" s="75"/>
      <c r="W8" s="59"/>
      <c r="X8" s="59"/>
      <c r="Y8" s="59">
        <v>1</v>
      </c>
      <c r="Z8" s="111"/>
      <c r="AA8" s="78">
        <v>2</v>
      </c>
      <c r="AB8" s="75">
        <v>3</v>
      </c>
      <c r="AC8" s="59">
        <v>1</v>
      </c>
      <c r="AD8" s="78">
        <v>1</v>
      </c>
      <c r="AE8" s="84">
        <f t="shared" si="10"/>
        <v>-2</v>
      </c>
      <c r="AF8" s="182">
        <f t="shared" si="11"/>
        <v>-4</v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230">
        <v>0.0113194444444444</v>
      </c>
      <c r="D9" s="86"/>
      <c r="E9" s="59"/>
      <c r="F9" s="196">
        <f t="shared" si="0"/>
      </c>
      <c r="G9" s="75">
        <v>1</v>
      </c>
      <c r="H9" s="59">
        <v>0</v>
      </c>
      <c r="I9" s="191">
        <f t="shared" si="1"/>
        <v>0</v>
      </c>
      <c r="J9" s="75">
        <v>1</v>
      </c>
      <c r="K9" s="59">
        <v>0</v>
      </c>
      <c r="L9" s="196">
        <f t="shared" si="2"/>
        <v>0</v>
      </c>
      <c r="M9" s="75"/>
      <c r="N9" s="59"/>
      <c r="O9" s="191">
        <f t="shared" si="3"/>
      </c>
      <c r="P9" s="75">
        <f t="shared" si="4"/>
        <v>2</v>
      </c>
      <c r="Q9" s="59">
        <f t="shared" si="5"/>
        <v>0</v>
      </c>
      <c r="R9" s="76">
        <f t="shared" si="6"/>
        <v>0</v>
      </c>
      <c r="S9" s="104">
        <f t="shared" si="7"/>
        <v>0</v>
      </c>
      <c r="T9" s="66">
        <f t="shared" si="8"/>
        <v>-2</v>
      </c>
      <c r="U9" s="66">
        <f t="shared" si="9"/>
        <v>1</v>
      </c>
      <c r="V9" s="75">
        <v>1</v>
      </c>
      <c r="W9" s="59"/>
      <c r="X9" s="59">
        <v>2</v>
      </c>
      <c r="Y9" s="59">
        <v>1</v>
      </c>
      <c r="Z9" s="111">
        <v>1</v>
      </c>
      <c r="AA9" s="78">
        <v>1</v>
      </c>
      <c r="AB9" s="75">
        <v>5</v>
      </c>
      <c r="AC9" s="59">
        <v>5</v>
      </c>
      <c r="AD9" s="78">
        <v>1</v>
      </c>
      <c r="AE9" s="84">
        <f t="shared" si="10"/>
        <v>-5</v>
      </c>
      <c r="AF9" s="182">
        <f t="shared" si="11"/>
        <v>-7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230">
        <v>0.0108217592592593</v>
      </c>
      <c r="D10" s="75">
        <v>4</v>
      </c>
      <c r="E10" s="59">
        <v>1</v>
      </c>
      <c r="F10" s="196">
        <f t="shared" si="0"/>
        <v>25</v>
      </c>
      <c r="G10" s="75">
        <v>2</v>
      </c>
      <c r="H10" s="59">
        <v>1</v>
      </c>
      <c r="I10" s="191">
        <f t="shared" si="1"/>
        <v>50</v>
      </c>
      <c r="J10" s="75">
        <v>3</v>
      </c>
      <c r="K10" s="59">
        <v>2</v>
      </c>
      <c r="L10" s="196">
        <f t="shared" si="2"/>
        <v>66.7</v>
      </c>
      <c r="M10" s="75"/>
      <c r="N10" s="59"/>
      <c r="O10" s="191">
        <f t="shared" si="3"/>
      </c>
      <c r="P10" s="75">
        <f t="shared" si="4"/>
        <v>9</v>
      </c>
      <c r="Q10" s="59">
        <f t="shared" si="5"/>
        <v>4</v>
      </c>
      <c r="R10" s="76">
        <f t="shared" si="6"/>
        <v>44.4</v>
      </c>
      <c r="S10" s="104">
        <f t="shared" si="7"/>
        <v>10</v>
      </c>
      <c r="T10" s="66">
        <f t="shared" si="8"/>
        <v>-1</v>
      </c>
      <c r="U10" s="66">
        <f t="shared" si="9"/>
        <v>1</v>
      </c>
      <c r="V10" s="59">
        <v>4</v>
      </c>
      <c r="W10" s="85">
        <v>1</v>
      </c>
      <c r="X10" s="59">
        <v>2</v>
      </c>
      <c r="Y10" s="59"/>
      <c r="Z10" s="59">
        <v>1</v>
      </c>
      <c r="AA10" s="59">
        <v>1</v>
      </c>
      <c r="AB10" s="75">
        <v>2</v>
      </c>
      <c r="AC10" s="59">
        <v>1</v>
      </c>
      <c r="AD10" s="78"/>
      <c r="AE10" s="84">
        <f t="shared" si="10"/>
        <v>6</v>
      </c>
      <c r="AF10" s="182">
        <f t="shared" si="11"/>
        <v>5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thickBot="1">
      <c r="A11" s="104">
        <v>7</v>
      </c>
      <c r="B11" s="173" t="s">
        <v>41</v>
      </c>
      <c r="C11" s="230">
        <v>0.0225462962962963</v>
      </c>
      <c r="D11" s="75">
        <v>10</v>
      </c>
      <c r="E11" s="59">
        <v>6</v>
      </c>
      <c r="F11" s="196">
        <f t="shared" si="0"/>
        <v>60</v>
      </c>
      <c r="G11" s="75">
        <v>4</v>
      </c>
      <c r="H11" s="59">
        <v>2</v>
      </c>
      <c r="I11" s="191">
        <f t="shared" si="1"/>
        <v>50</v>
      </c>
      <c r="J11" s="75">
        <v>7</v>
      </c>
      <c r="K11" s="59">
        <v>4</v>
      </c>
      <c r="L11" s="196">
        <f t="shared" si="2"/>
        <v>57.1</v>
      </c>
      <c r="M11" s="75">
        <v>3</v>
      </c>
      <c r="N11" s="59">
        <v>3</v>
      </c>
      <c r="O11" s="191">
        <f t="shared" si="3"/>
        <v>100</v>
      </c>
      <c r="P11" s="75">
        <f t="shared" si="4"/>
        <v>24</v>
      </c>
      <c r="Q11" s="59">
        <f t="shared" si="5"/>
        <v>15</v>
      </c>
      <c r="R11" s="76">
        <f t="shared" si="6"/>
        <v>62.5</v>
      </c>
      <c r="S11" s="104">
        <f t="shared" si="7"/>
        <v>31</v>
      </c>
      <c r="T11" s="66">
        <f t="shared" si="8"/>
        <v>6</v>
      </c>
      <c r="U11" s="66">
        <f t="shared" si="9"/>
        <v>1</v>
      </c>
      <c r="V11" s="59">
        <v>1</v>
      </c>
      <c r="W11" s="59">
        <v>2</v>
      </c>
      <c r="X11" s="59">
        <v>1</v>
      </c>
      <c r="Y11" s="59">
        <v>3</v>
      </c>
      <c r="Z11" s="59">
        <v>2</v>
      </c>
      <c r="AA11" s="59">
        <v>2</v>
      </c>
      <c r="AB11" s="75">
        <v>6</v>
      </c>
      <c r="AC11" s="59">
        <v>4</v>
      </c>
      <c r="AD11" s="78">
        <v>3</v>
      </c>
      <c r="AE11" s="84">
        <f t="shared" si="10"/>
        <v>-2</v>
      </c>
      <c r="AF11" s="182">
        <f t="shared" si="11"/>
        <v>4</v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230">
        <v>0.0157986111111111</v>
      </c>
      <c r="D12" s="86">
        <v>2</v>
      </c>
      <c r="E12" s="59">
        <v>1</v>
      </c>
      <c r="F12" s="196">
        <f t="shared" si="0"/>
        <v>50</v>
      </c>
      <c r="G12" s="75">
        <v>2</v>
      </c>
      <c r="H12" s="59">
        <v>1</v>
      </c>
      <c r="I12" s="191">
        <f t="shared" si="1"/>
        <v>50</v>
      </c>
      <c r="J12" s="75"/>
      <c r="K12" s="59"/>
      <c r="L12" s="196">
        <f t="shared" si="2"/>
      </c>
      <c r="M12" s="75">
        <v>2</v>
      </c>
      <c r="N12" s="59">
        <v>2</v>
      </c>
      <c r="O12" s="191">
        <f t="shared" si="3"/>
        <v>100</v>
      </c>
      <c r="P12" s="75">
        <f t="shared" si="4"/>
        <v>6</v>
      </c>
      <c r="Q12" s="59">
        <f t="shared" si="5"/>
        <v>4</v>
      </c>
      <c r="R12" s="76">
        <f t="shared" si="6"/>
        <v>66.7</v>
      </c>
      <c r="S12" s="104">
        <f t="shared" si="7"/>
        <v>6</v>
      </c>
      <c r="T12" s="66">
        <f t="shared" si="8"/>
        <v>2</v>
      </c>
      <c r="U12" s="66">
        <f t="shared" si="9"/>
        <v>1</v>
      </c>
      <c r="V12" s="59">
        <v>1</v>
      </c>
      <c r="W12" s="59"/>
      <c r="X12" s="59"/>
      <c r="Y12" s="59"/>
      <c r="Z12" s="59">
        <v>1</v>
      </c>
      <c r="AA12" s="59">
        <v>1</v>
      </c>
      <c r="AB12" s="75">
        <v>2</v>
      </c>
      <c r="AC12" s="59">
        <v>1</v>
      </c>
      <c r="AD12" s="78">
        <v>2</v>
      </c>
      <c r="AE12" s="84">
        <f t="shared" si="10"/>
        <v>-2</v>
      </c>
      <c r="AF12" s="182">
        <f t="shared" si="11"/>
        <v>0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thickBot="1">
      <c r="A13" s="104">
        <v>9</v>
      </c>
      <c r="B13" s="173" t="s">
        <v>37</v>
      </c>
      <c r="C13" s="230">
        <v>0.0180902777777778</v>
      </c>
      <c r="D13" s="75">
        <v>4</v>
      </c>
      <c r="E13" s="59">
        <v>3</v>
      </c>
      <c r="F13" s="196">
        <f t="shared" si="0"/>
        <v>75</v>
      </c>
      <c r="G13" s="75"/>
      <c r="H13" s="59"/>
      <c r="I13" s="191">
        <f t="shared" si="1"/>
      </c>
      <c r="J13" s="75"/>
      <c r="K13" s="59"/>
      <c r="L13" s="196">
        <f t="shared" si="2"/>
      </c>
      <c r="M13" s="75">
        <v>2</v>
      </c>
      <c r="N13" s="59">
        <v>1</v>
      </c>
      <c r="O13" s="191">
        <f t="shared" si="3"/>
        <v>50</v>
      </c>
      <c r="P13" s="75">
        <f t="shared" si="4"/>
        <v>6</v>
      </c>
      <c r="Q13" s="59">
        <f t="shared" si="5"/>
        <v>4</v>
      </c>
      <c r="R13" s="76">
        <f t="shared" si="6"/>
        <v>66.7</v>
      </c>
      <c r="S13" s="104">
        <f t="shared" si="7"/>
        <v>7</v>
      </c>
      <c r="T13" s="66">
        <f t="shared" si="8"/>
        <v>2</v>
      </c>
      <c r="U13" s="66">
        <f t="shared" si="9"/>
        <v>1</v>
      </c>
      <c r="V13" s="59">
        <v>2</v>
      </c>
      <c r="W13" s="59"/>
      <c r="X13" s="59">
        <v>1</v>
      </c>
      <c r="Y13" s="59"/>
      <c r="Z13" s="59"/>
      <c r="AA13" s="59">
        <v>2</v>
      </c>
      <c r="AB13" s="75">
        <v>7</v>
      </c>
      <c r="AC13" s="59"/>
      <c r="AD13" s="78">
        <v>3</v>
      </c>
      <c r="AE13" s="84">
        <f t="shared" si="10"/>
        <v>-5</v>
      </c>
      <c r="AF13" s="182">
        <f t="shared" si="11"/>
        <v>-3</v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230">
        <v>0.0132175925925926</v>
      </c>
      <c r="D14" s="75">
        <v>7</v>
      </c>
      <c r="E14" s="59">
        <v>3</v>
      </c>
      <c r="F14" s="196">
        <f t="shared" si="0"/>
        <v>42.9</v>
      </c>
      <c r="G14" s="75">
        <v>1</v>
      </c>
      <c r="H14" s="59">
        <v>1</v>
      </c>
      <c r="I14" s="191">
        <f t="shared" si="1"/>
        <v>100</v>
      </c>
      <c r="J14" s="75">
        <v>3</v>
      </c>
      <c r="K14" s="59">
        <v>1</v>
      </c>
      <c r="L14" s="196">
        <f t="shared" si="2"/>
        <v>33.3</v>
      </c>
      <c r="M14" s="75">
        <v>4</v>
      </c>
      <c r="N14" s="59">
        <v>3</v>
      </c>
      <c r="O14" s="191">
        <f t="shared" si="3"/>
        <v>75</v>
      </c>
      <c r="P14" s="75">
        <f t="shared" si="4"/>
        <v>15</v>
      </c>
      <c r="Q14" s="59">
        <f t="shared" si="5"/>
        <v>8</v>
      </c>
      <c r="R14" s="76">
        <f t="shared" si="6"/>
        <v>53.3</v>
      </c>
      <c r="S14" s="104">
        <f t="shared" si="7"/>
        <v>14</v>
      </c>
      <c r="T14" s="66">
        <f t="shared" si="8"/>
        <v>1</v>
      </c>
      <c r="U14" s="66">
        <f t="shared" si="9"/>
        <v>1</v>
      </c>
      <c r="V14" s="59">
        <v>2</v>
      </c>
      <c r="W14" s="59">
        <v>2</v>
      </c>
      <c r="X14" s="59">
        <v>5</v>
      </c>
      <c r="Y14" s="59"/>
      <c r="Z14" s="59">
        <v>3</v>
      </c>
      <c r="AA14" s="59">
        <v>5</v>
      </c>
      <c r="AB14" s="75">
        <v>2</v>
      </c>
      <c r="AC14" s="59">
        <v>1</v>
      </c>
      <c r="AD14" s="78">
        <v>4</v>
      </c>
      <c r="AE14" s="84">
        <f t="shared" si="10"/>
        <v>10</v>
      </c>
      <c r="AF14" s="182">
        <f t="shared" si="11"/>
        <v>11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3.25" customHeight="1" thickBot="1">
      <c r="A15" s="104">
        <v>11</v>
      </c>
      <c r="B15" s="173" t="s">
        <v>39</v>
      </c>
      <c r="C15" s="230">
        <v>0.00457175925925926</v>
      </c>
      <c r="D15" s="75">
        <v>1</v>
      </c>
      <c r="E15" s="59">
        <v>1</v>
      </c>
      <c r="F15" s="196">
        <f t="shared" si="0"/>
        <v>100</v>
      </c>
      <c r="G15" s="75"/>
      <c r="H15" s="59"/>
      <c r="I15" s="191">
        <f t="shared" si="1"/>
      </c>
      <c r="J15" s="75"/>
      <c r="K15" s="59"/>
      <c r="L15" s="196">
        <f t="shared" si="2"/>
      </c>
      <c r="M15" s="75"/>
      <c r="N15" s="59"/>
      <c r="O15" s="191">
        <f t="shared" si="3"/>
      </c>
      <c r="P15" s="75">
        <f t="shared" si="4"/>
        <v>1</v>
      </c>
      <c r="Q15" s="59">
        <f t="shared" si="5"/>
        <v>1</v>
      </c>
      <c r="R15" s="76">
        <f t="shared" si="6"/>
        <v>100</v>
      </c>
      <c r="S15" s="104">
        <f t="shared" si="7"/>
        <v>2</v>
      </c>
      <c r="T15" s="66">
        <f t="shared" si="8"/>
        <v>1</v>
      </c>
      <c r="U15" s="66">
        <f t="shared" si="9"/>
        <v>1</v>
      </c>
      <c r="V15" s="59">
        <v>2</v>
      </c>
      <c r="W15" s="59"/>
      <c r="X15" s="59">
        <v>1</v>
      </c>
      <c r="Y15" s="59"/>
      <c r="Z15" s="59"/>
      <c r="AA15" s="59"/>
      <c r="AB15" s="75"/>
      <c r="AC15" s="59">
        <v>1</v>
      </c>
      <c r="AD15" s="78">
        <v>4</v>
      </c>
      <c r="AE15" s="84">
        <f t="shared" si="10"/>
        <v>-2</v>
      </c>
      <c r="AF15" s="182">
        <f t="shared" si="11"/>
        <v>-1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7" t="s">
        <v>40</v>
      </c>
      <c r="C16" s="230">
        <v>0.00530092592592593</v>
      </c>
      <c r="D16" s="75">
        <v>6</v>
      </c>
      <c r="E16" s="59">
        <v>5</v>
      </c>
      <c r="F16" s="196">
        <f t="shared" si="0"/>
        <v>83.3</v>
      </c>
      <c r="G16" s="75"/>
      <c r="H16" s="59"/>
      <c r="I16" s="191">
        <f t="shared" si="1"/>
      </c>
      <c r="J16" s="75"/>
      <c r="K16" s="59"/>
      <c r="L16" s="196">
        <f t="shared" si="2"/>
      </c>
      <c r="M16" s="75"/>
      <c r="N16" s="59"/>
      <c r="O16" s="191">
        <f t="shared" si="3"/>
      </c>
      <c r="P16" s="75">
        <f t="shared" si="4"/>
        <v>6</v>
      </c>
      <c r="Q16" s="59">
        <f t="shared" si="5"/>
        <v>5</v>
      </c>
      <c r="R16" s="76">
        <f t="shared" si="6"/>
        <v>83.3</v>
      </c>
      <c r="S16" s="104">
        <f t="shared" si="7"/>
        <v>10</v>
      </c>
      <c r="T16" s="66">
        <f t="shared" si="8"/>
        <v>4</v>
      </c>
      <c r="U16" s="66">
        <f t="shared" si="9"/>
        <v>1</v>
      </c>
      <c r="V16" s="59">
        <v>4</v>
      </c>
      <c r="W16" s="59">
        <v>1</v>
      </c>
      <c r="X16" s="59">
        <v>3</v>
      </c>
      <c r="Y16" s="59"/>
      <c r="Z16" s="59"/>
      <c r="AA16" s="59">
        <v>3</v>
      </c>
      <c r="AB16" s="75">
        <v>4</v>
      </c>
      <c r="AC16" s="59"/>
      <c r="AD16" s="78">
        <v>2</v>
      </c>
      <c r="AE16" s="84">
        <f t="shared" si="10"/>
        <v>5</v>
      </c>
      <c r="AF16" s="182">
        <f t="shared" si="11"/>
        <v>9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230">
        <v>0.00324074074074074</v>
      </c>
      <c r="D17" s="75">
        <v>1</v>
      </c>
      <c r="E17" s="59">
        <v>0</v>
      </c>
      <c r="F17" s="196">
        <f t="shared" si="0"/>
        <v>0</v>
      </c>
      <c r="G17" s="75"/>
      <c r="H17" s="59"/>
      <c r="I17" s="191">
        <f t="shared" si="1"/>
      </c>
      <c r="J17" s="75"/>
      <c r="K17" s="59"/>
      <c r="L17" s="196">
        <f t="shared" si="2"/>
      </c>
      <c r="M17" s="75"/>
      <c r="N17" s="59"/>
      <c r="O17" s="191">
        <f t="shared" si="3"/>
      </c>
      <c r="P17" s="75">
        <f t="shared" si="4"/>
        <v>1</v>
      </c>
      <c r="Q17" s="59">
        <f t="shared" si="5"/>
        <v>0</v>
      </c>
      <c r="R17" s="76">
        <f t="shared" si="6"/>
        <v>0</v>
      </c>
      <c r="S17" s="104">
        <f t="shared" si="7"/>
        <v>0</v>
      </c>
      <c r="T17" s="66">
        <f t="shared" si="8"/>
        <v>-1</v>
      </c>
      <c r="U17" s="66">
        <f t="shared" si="9"/>
        <v>1</v>
      </c>
      <c r="V17" s="59"/>
      <c r="W17" s="59">
        <v>1</v>
      </c>
      <c r="X17" s="59"/>
      <c r="Y17" s="59"/>
      <c r="Z17" s="59">
        <v>1</v>
      </c>
      <c r="AA17" s="59"/>
      <c r="AB17" s="75"/>
      <c r="AC17" s="59"/>
      <c r="AD17" s="78"/>
      <c r="AE17" s="84">
        <f t="shared" si="10"/>
        <v>2</v>
      </c>
      <c r="AF17" s="182">
        <f t="shared" si="11"/>
        <v>1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hidden="1" thickBot="1">
      <c r="A18" s="104">
        <v>14</v>
      </c>
      <c r="B18" s="173"/>
      <c r="C18" s="230"/>
      <c r="D18" s="75"/>
      <c r="E18" s="59"/>
      <c r="F18" s="196">
        <f t="shared" si="0"/>
      </c>
      <c r="G18" s="75"/>
      <c r="H18" s="59"/>
      <c r="I18" s="191">
        <f t="shared" si="1"/>
      </c>
      <c r="J18" s="75"/>
      <c r="K18" s="59"/>
      <c r="L18" s="196">
        <f t="shared" si="2"/>
      </c>
      <c r="M18" s="75"/>
      <c r="N18" s="59"/>
      <c r="O18" s="191">
        <f t="shared" si="3"/>
      </c>
      <c r="P18" s="75">
        <f t="shared" si="4"/>
      </c>
      <c r="Q18" s="59">
        <f t="shared" si="5"/>
      </c>
      <c r="R18" s="76">
        <f t="shared" si="6"/>
      </c>
      <c r="S18" s="104">
        <f t="shared" si="7"/>
      </c>
      <c r="T18" s="66">
        <f t="shared" si="8"/>
      </c>
      <c r="U18" s="66">
        <f t="shared" si="9"/>
      </c>
      <c r="V18" s="59"/>
      <c r="W18" s="59"/>
      <c r="X18" s="59"/>
      <c r="Y18" s="59"/>
      <c r="Z18" s="59"/>
      <c r="AA18" s="59"/>
      <c r="AB18" s="75"/>
      <c r="AC18" s="59"/>
      <c r="AD18" s="78"/>
      <c r="AE18" s="84">
        <f t="shared" si="10"/>
      </c>
      <c r="AF18" s="182">
        <f t="shared" si="11"/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230"/>
      <c r="D19" s="75"/>
      <c r="E19" s="59"/>
      <c r="F19" s="196">
        <f t="shared" si="0"/>
      </c>
      <c r="G19" s="75"/>
      <c r="H19" s="59"/>
      <c r="I19" s="191">
        <f t="shared" si="1"/>
      </c>
      <c r="J19" s="75"/>
      <c r="K19" s="59"/>
      <c r="L19" s="196">
        <f t="shared" si="2"/>
      </c>
      <c r="M19" s="75"/>
      <c r="N19" s="59"/>
      <c r="O19" s="191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59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230"/>
      <c r="D20" s="75"/>
      <c r="E20" s="59"/>
      <c r="F20" s="196">
        <f t="shared" si="0"/>
      </c>
      <c r="G20" s="75"/>
      <c r="H20" s="59"/>
      <c r="I20" s="191">
        <f t="shared" si="1"/>
      </c>
      <c r="J20" s="75"/>
      <c r="K20" s="59"/>
      <c r="L20" s="196">
        <f t="shared" si="2"/>
      </c>
      <c r="M20" s="75"/>
      <c r="N20" s="59"/>
      <c r="O20" s="191">
        <f t="shared" si="3"/>
      </c>
      <c r="P20" s="75">
        <f t="shared" si="4"/>
      </c>
      <c r="Q20" s="59">
        <f t="shared" si="5"/>
      </c>
      <c r="R20" s="76">
        <f t="shared" si="6"/>
      </c>
      <c r="S20" s="104">
        <f t="shared" si="7"/>
      </c>
      <c r="T20" s="66">
        <f t="shared" si="8"/>
      </c>
      <c r="U20" s="66">
        <f t="shared" si="9"/>
      </c>
      <c r="V20" s="59"/>
      <c r="W20" s="59"/>
      <c r="X20" s="59"/>
      <c r="Y20" s="59"/>
      <c r="Z20" s="59"/>
      <c r="AA20" s="59"/>
      <c r="AB20" s="75"/>
      <c r="AC20" s="59"/>
      <c r="AD20" s="78"/>
      <c r="AE20" s="84">
        <f t="shared" si="10"/>
      </c>
      <c r="AF20" s="182">
        <f t="shared" si="11"/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230">
        <v>0.0126736111111111</v>
      </c>
      <c r="D21" s="75">
        <v>6</v>
      </c>
      <c r="E21" s="59">
        <v>3</v>
      </c>
      <c r="F21" s="196">
        <f t="shared" si="0"/>
        <v>50</v>
      </c>
      <c r="G21" s="75">
        <v>1</v>
      </c>
      <c r="H21" s="59">
        <v>1</v>
      </c>
      <c r="I21" s="191">
        <f t="shared" si="1"/>
        <v>100</v>
      </c>
      <c r="J21" s="75">
        <v>4</v>
      </c>
      <c r="K21" s="59">
        <v>1</v>
      </c>
      <c r="L21" s="196">
        <f t="shared" si="2"/>
        <v>25</v>
      </c>
      <c r="M21" s="75">
        <v>8</v>
      </c>
      <c r="N21" s="59">
        <v>3</v>
      </c>
      <c r="O21" s="191">
        <f t="shared" si="3"/>
        <v>37.5</v>
      </c>
      <c r="P21" s="75">
        <f t="shared" si="4"/>
        <v>19</v>
      </c>
      <c r="Q21" s="59">
        <f t="shared" si="5"/>
        <v>8</v>
      </c>
      <c r="R21" s="76">
        <f t="shared" si="6"/>
        <v>42.1</v>
      </c>
      <c r="S21" s="104">
        <f t="shared" si="7"/>
        <v>14</v>
      </c>
      <c r="T21" s="66">
        <f t="shared" si="8"/>
        <v>-3</v>
      </c>
      <c r="U21" s="66">
        <f t="shared" si="9"/>
        <v>1</v>
      </c>
      <c r="V21" s="59">
        <v>2</v>
      </c>
      <c r="W21" s="59">
        <v>2</v>
      </c>
      <c r="X21" s="59">
        <v>5</v>
      </c>
      <c r="Y21" s="59"/>
      <c r="Z21" s="59">
        <v>5</v>
      </c>
      <c r="AA21" s="59">
        <v>5</v>
      </c>
      <c r="AB21" s="75">
        <v>4</v>
      </c>
      <c r="AC21" s="59"/>
      <c r="AD21" s="78">
        <v>1</v>
      </c>
      <c r="AE21" s="84">
        <f t="shared" si="10"/>
        <v>14</v>
      </c>
      <c r="AF21" s="182">
        <f t="shared" si="11"/>
        <v>11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230">
        <v>0.0133449074074074</v>
      </c>
      <c r="D22" s="75">
        <v>1</v>
      </c>
      <c r="E22" s="59">
        <v>0</v>
      </c>
      <c r="F22" s="196">
        <f t="shared" si="0"/>
        <v>0</v>
      </c>
      <c r="G22" s="75">
        <v>1</v>
      </c>
      <c r="H22" s="59">
        <v>0</v>
      </c>
      <c r="I22" s="191">
        <f t="shared" si="1"/>
        <v>0</v>
      </c>
      <c r="J22" s="75">
        <v>4</v>
      </c>
      <c r="K22" s="59">
        <v>2</v>
      </c>
      <c r="L22" s="196">
        <f t="shared" si="2"/>
        <v>50</v>
      </c>
      <c r="M22" s="75"/>
      <c r="N22" s="59"/>
      <c r="O22" s="191">
        <f t="shared" si="3"/>
      </c>
      <c r="P22" s="75">
        <f t="shared" si="4"/>
        <v>6</v>
      </c>
      <c r="Q22" s="59">
        <f t="shared" si="5"/>
        <v>2</v>
      </c>
      <c r="R22" s="76">
        <f t="shared" si="6"/>
        <v>33.3</v>
      </c>
      <c r="S22" s="104">
        <f t="shared" si="7"/>
        <v>6</v>
      </c>
      <c r="T22" s="66">
        <f t="shared" si="8"/>
        <v>-2</v>
      </c>
      <c r="U22" s="66">
        <f t="shared" si="9"/>
        <v>1</v>
      </c>
      <c r="V22" s="59">
        <v>1</v>
      </c>
      <c r="W22" s="59"/>
      <c r="X22" s="59">
        <v>2</v>
      </c>
      <c r="Y22" s="59"/>
      <c r="Z22" s="59">
        <v>2</v>
      </c>
      <c r="AA22" s="59">
        <v>1</v>
      </c>
      <c r="AB22" s="75">
        <v>4</v>
      </c>
      <c r="AC22" s="59"/>
      <c r="AD22" s="78" t="s">
        <v>100</v>
      </c>
      <c r="AE22" s="84">
        <f t="shared" si="10"/>
        <v>2</v>
      </c>
      <c r="AF22" s="182">
        <f t="shared" si="11"/>
        <v>0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231"/>
      <c r="D23" s="93"/>
      <c r="E23" s="94"/>
      <c r="F23" s="199">
        <f t="shared" si="0"/>
      </c>
      <c r="G23" s="93"/>
      <c r="H23" s="94"/>
      <c r="I23" s="200">
        <f t="shared" si="1"/>
      </c>
      <c r="J23" s="93"/>
      <c r="K23" s="94"/>
      <c r="L23" s="199">
        <f t="shared" si="2"/>
      </c>
      <c r="M23" s="93"/>
      <c r="N23" s="94"/>
      <c r="O23" s="200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1" t="s">
        <v>59</v>
      </c>
      <c r="B24" s="54"/>
      <c r="C24" s="234">
        <f>SUM(C7:C23)*60*24</f>
        <v>200</v>
      </c>
      <c r="D24" s="56">
        <f>SUM(D7:D23)</f>
        <v>43</v>
      </c>
      <c r="E24" s="57">
        <f>SUM(E7:E23)</f>
        <v>23</v>
      </c>
      <c r="F24" s="77">
        <f t="shared" si="0"/>
        <v>53.5</v>
      </c>
      <c r="G24" s="56">
        <f>SUM(G7:G23)</f>
        <v>12</v>
      </c>
      <c r="H24" s="57">
        <f>SUM(H7:H23)</f>
        <v>6</v>
      </c>
      <c r="I24" s="77">
        <f t="shared" si="1"/>
        <v>50</v>
      </c>
      <c r="J24" s="56">
        <f>SUM(J7:J23)</f>
        <v>23</v>
      </c>
      <c r="K24" s="57">
        <f>SUM(K7:K23)</f>
        <v>10</v>
      </c>
      <c r="L24" s="77">
        <f t="shared" si="2"/>
        <v>43.5</v>
      </c>
      <c r="M24" s="56">
        <f>SUM(M7:M23)</f>
        <v>23</v>
      </c>
      <c r="N24" s="57">
        <f>SUM(N7:N23)</f>
        <v>14</v>
      </c>
      <c r="O24" s="77">
        <f t="shared" si="3"/>
        <v>60.9</v>
      </c>
      <c r="P24" s="56">
        <f>SUM(P7:P23)</f>
        <v>101</v>
      </c>
      <c r="Q24" s="57">
        <f>SUM(Q7:Q23)</f>
        <v>53</v>
      </c>
      <c r="R24" s="77">
        <f>IF(P24=0,"",Q24/P24*100)</f>
        <v>52.5</v>
      </c>
      <c r="S24" s="180">
        <f>SUM(S7:S23)</f>
        <v>102</v>
      </c>
      <c r="T24" s="55">
        <f>SUM(T7:T23)</f>
        <v>5</v>
      </c>
      <c r="U24" s="55"/>
      <c r="V24" s="56">
        <f aca="true" t="shared" si="12" ref="V24:AF24">SUM(V7:V23)</f>
        <v>20</v>
      </c>
      <c r="W24" s="57">
        <f t="shared" si="12"/>
        <v>9</v>
      </c>
      <c r="X24" s="57">
        <f t="shared" si="12"/>
        <v>22</v>
      </c>
      <c r="Y24" s="57">
        <f t="shared" si="12"/>
        <v>5</v>
      </c>
      <c r="Z24" s="57">
        <f t="shared" si="12"/>
        <v>16</v>
      </c>
      <c r="AA24" s="58">
        <f t="shared" si="12"/>
        <v>23</v>
      </c>
      <c r="AB24" s="56">
        <f t="shared" si="12"/>
        <v>39</v>
      </c>
      <c r="AC24" s="57">
        <f t="shared" si="12"/>
        <v>14</v>
      </c>
      <c r="AD24" s="58">
        <f t="shared" si="12"/>
        <v>21</v>
      </c>
      <c r="AE24" s="55">
        <f t="shared" si="12"/>
        <v>21</v>
      </c>
      <c r="AF24" s="55">
        <f t="shared" si="12"/>
        <v>26</v>
      </c>
    </row>
  </sheetData>
  <mergeCells count="1">
    <mergeCell ref="T2:V2"/>
  </mergeCells>
  <printOptions horizontalCentered="1" verticalCentered="1"/>
  <pageMargins left="0.36" right="0.62" top="0.6" bottom="0.68" header="0.5" footer="0.42"/>
  <pageSetup blackAndWhite="1" fitToHeight="3" fitToWidth="1" horizontalDpi="600" verticalDpi="600" orientation="landscape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8">
    <pageSetUpPr fitToPage="1"/>
  </sheetPr>
  <dimension ref="A1:BG24"/>
  <sheetViews>
    <sheetView zoomScale="85" zoomScaleNormal="85" workbookViewId="0" topLeftCell="A1">
      <selection activeCell="B19" sqref="B19"/>
    </sheetView>
  </sheetViews>
  <sheetFormatPr defaultColWidth="9.00390625" defaultRowHeight="12.75"/>
  <cols>
    <col min="1" max="1" width="3.25390625" style="1" customWidth="1"/>
    <col min="2" max="2" width="12.00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3.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8" t="s">
        <v>64</v>
      </c>
      <c r="C1" s="43"/>
      <c r="D1" s="13"/>
      <c r="E1" s="13"/>
      <c r="F1" s="13"/>
      <c r="G1" s="13"/>
      <c r="H1" s="13"/>
      <c r="I1" s="13"/>
      <c r="J1" s="13"/>
      <c r="K1" s="14"/>
      <c r="L1" s="213" t="s">
        <v>99</v>
      </c>
      <c r="M1" s="213"/>
      <c r="N1" s="213"/>
      <c r="O1" s="213"/>
      <c r="P1" s="213"/>
      <c r="Q1" s="213"/>
      <c r="R1" s="213"/>
      <c r="S1" s="213"/>
      <c r="T1" s="213" t="s">
        <v>98</v>
      </c>
      <c r="U1" s="213"/>
      <c r="V1" s="213"/>
      <c r="W1" s="213"/>
      <c r="X1" s="213"/>
      <c r="Y1" s="213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9" t="s">
        <v>58</v>
      </c>
      <c r="C2" s="215"/>
      <c r="D2" s="83"/>
      <c r="E2" s="216" t="s">
        <v>27</v>
      </c>
      <c r="F2" s="217">
        <v>16</v>
      </c>
      <c r="G2" s="215"/>
      <c r="H2" s="218"/>
      <c r="I2" s="219"/>
      <c r="J2" s="219"/>
      <c r="K2" s="220"/>
      <c r="L2" s="83"/>
      <c r="M2" s="83" t="s">
        <v>1</v>
      </c>
      <c r="N2" s="83"/>
      <c r="O2" s="83" t="s">
        <v>74</v>
      </c>
      <c r="P2" s="221"/>
      <c r="Q2" s="222"/>
      <c r="T2" s="353">
        <v>39110</v>
      </c>
      <c r="U2" s="353"/>
      <c r="V2" s="353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6">
        <f>IF(D7=0,"",E7/D7*100)</f>
      </c>
      <c r="G7" s="75"/>
      <c r="H7" s="59"/>
      <c r="I7" s="191">
        <f>IF(G7=0,"",H7/G7*100)</f>
      </c>
      <c r="J7" s="75"/>
      <c r="K7" s="59"/>
      <c r="L7" s="196">
        <f>IF(J7=0,"",K7/J7*100)</f>
      </c>
      <c r="M7" s="75"/>
      <c r="N7" s="59"/>
      <c r="O7" s="191">
        <f>IF(M7=0,"",N7/M7*100)</f>
      </c>
      <c r="P7" s="75">
        <f aca="true" t="shared" si="0" ref="P7:P23">IF(U7="","",D7+G7+J7+M7)</f>
      </c>
      <c r="Q7" s="59">
        <f aca="true" t="shared" si="1" ref="Q7:Q23">IF(P7="","",E7+H7+K7+N7)</f>
      </c>
      <c r="R7" s="76">
        <f aca="true" t="shared" si="2" ref="R7:R23">IF(OR(P7=0,U7=""),"",Q7/P7*100)</f>
      </c>
      <c r="S7" s="104">
        <f aca="true" t="shared" si="3" ref="S7:S23">IF(U7="","",(E7*2)+(H7*2)+(K7*3)+N7)</f>
      </c>
      <c r="T7" s="66">
        <f aca="true" t="shared" si="4" ref="T7:T23">IF(U7="","",(2*Q7)-P7)</f>
      </c>
      <c r="U7" s="66">
        <f aca="true" t="shared" si="5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6" ref="AE7:AE23">IF(U7="","",SUM(V7:AA7)-SUM(AB7:AD7))</f>
      </c>
      <c r="AF7" s="182">
        <f aca="true" t="shared" si="7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230">
        <v>0.0169328703703704</v>
      </c>
      <c r="D8" s="75">
        <v>2</v>
      </c>
      <c r="E8" s="59">
        <v>0</v>
      </c>
      <c r="F8" s="196">
        <f>IF(D8=0,"",E8/D8*100)</f>
        <v>0</v>
      </c>
      <c r="G8" s="75"/>
      <c r="H8" s="59"/>
      <c r="I8" s="196">
        <f>IF(G8=0,"",H8/G8*100)</f>
      </c>
      <c r="J8" s="75"/>
      <c r="K8" s="59"/>
      <c r="L8" s="196">
        <f>IF(J8=0,"",K8/J8*100)</f>
      </c>
      <c r="M8" s="75"/>
      <c r="N8" s="59"/>
      <c r="O8" s="196">
        <f>IF(M8=0,"",N8/M8*100)</f>
      </c>
      <c r="P8" s="75">
        <f t="shared" si="0"/>
        <v>2</v>
      </c>
      <c r="Q8" s="59">
        <f t="shared" si="1"/>
        <v>0</v>
      </c>
      <c r="R8" s="76">
        <f t="shared" si="2"/>
        <v>0</v>
      </c>
      <c r="S8" s="104">
        <f t="shared" si="3"/>
        <v>0</v>
      </c>
      <c r="T8" s="66">
        <f t="shared" si="4"/>
        <v>-2</v>
      </c>
      <c r="U8" s="66">
        <f t="shared" si="5"/>
        <v>1</v>
      </c>
      <c r="V8" s="75">
        <v>3</v>
      </c>
      <c r="W8" s="59">
        <v>1</v>
      </c>
      <c r="X8" s="59">
        <v>1</v>
      </c>
      <c r="Y8" s="59"/>
      <c r="Z8" s="111"/>
      <c r="AA8" s="78">
        <v>1</v>
      </c>
      <c r="AB8" s="75">
        <v>2</v>
      </c>
      <c r="AC8" s="59">
        <v>4</v>
      </c>
      <c r="AD8" s="78"/>
      <c r="AE8" s="84">
        <f t="shared" si="6"/>
        <v>0</v>
      </c>
      <c r="AF8" s="182">
        <f t="shared" si="7"/>
        <v>-2</v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230">
        <v>0.000555555555555556</v>
      </c>
      <c r="D9" s="86"/>
      <c r="E9" s="59"/>
      <c r="F9" s="196">
        <f aca="true" t="shared" si="8" ref="F9:F22">IF(D9=0,"",E9/D9*100)</f>
      </c>
      <c r="G9" s="75"/>
      <c r="H9" s="59"/>
      <c r="I9" s="196">
        <f aca="true" t="shared" si="9" ref="I9:I22">IF(G9=0,"",H9/G9*100)</f>
      </c>
      <c r="J9" s="75"/>
      <c r="K9" s="59"/>
      <c r="L9" s="196">
        <f aca="true" t="shared" si="10" ref="L9:L22">IF(J9=0,"",K9/J9*100)</f>
      </c>
      <c r="M9" s="75"/>
      <c r="N9" s="59"/>
      <c r="O9" s="196">
        <f aca="true" t="shared" si="11" ref="O9:O22">IF(M9=0,"",N9/M9*100)</f>
      </c>
      <c r="P9" s="75">
        <f t="shared" si="0"/>
        <v>0</v>
      </c>
      <c r="Q9" s="59">
        <f t="shared" si="1"/>
        <v>0</v>
      </c>
      <c r="R9" s="76">
        <f t="shared" si="2"/>
      </c>
      <c r="S9" s="104">
        <f t="shared" si="3"/>
        <v>0</v>
      </c>
      <c r="T9" s="66">
        <f t="shared" si="4"/>
        <v>0</v>
      </c>
      <c r="U9" s="66">
        <f t="shared" si="5"/>
        <v>1</v>
      </c>
      <c r="V9" s="75"/>
      <c r="W9" s="59"/>
      <c r="X9" s="59"/>
      <c r="Y9" s="59"/>
      <c r="Z9" s="111"/>
      <c r="AA9" s="78"/>
      <c r="AB9" s="75"/>
      <c r="AC9" s="59">
        <v>1</v>
      </c>
      <c r="AD9" s="78"/>
      <c r="AE9" s="84">
        <f t="shared" si="6"/>
        <v>-1</v>
      </c>
      <c r="AF9" s="182">
        <f t="shared" si="7"/>
        <v>-1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230">
        <v>0.0169097222222222</v>
      </c>
      <c r="D10" s="75">
        <v>2</v>
      </c>
      <c r="E10" s="59">
        <v>1</v>
      </c>
      <c r="F10" s="196">
        <f t="shared" si="8"/>
        <v>50</v>
      </c>
      <c r="G10" s="75"/>
      <c r="H10" s="59"/>
      <c r="I10" s="196">
        <f t="shared" si="9"/>
      </c>
      <c r="J10" s="75">
        <v>2</v>
      </c>
      <c r="K10" s="59">
        <v>1</v>
      </c>
      <c r="L10" s="196">
        <f t="shared" si="10"/>
        <v>50</v>
      </c>
      <c r="M10" s="75"/>
      <c r="N10" s="59"/>
      <c r="O10" s="196">
        <f t="shared" si="11"/>
      </c>
      <c r="P10" s="75">
        <f t="shared" si="0"/>
        <v>4</v>
      </c>
      <c r="Q10" s="59">
        <f t="shared" si="1"/>
        <v>2</v>
      </c>
      <c r="R10" s="76">
        <f t="shared" si="2"/>
        <v>50</v>
      </c>
      <c r="S10" s="104">
        <f t="shared" si="3"/>
        <v>5</v>
      </c>
      <c r="T10" s="66">
        <f t="shared" si="4"/>
        <v>0</v>
      </c>
      <c r="U10" s="66">
        <f t="shared" si="5"/>
        <v>1</v>
      </c>
      <c r="V10" s="59"/>
      <c r="W10" s="85">
        <v>2</v>
      </c>
      <c r="X10" s="59">
        <v>4</v>
      </c>
      <c r="Y10" s="59"/>
      <c r="Z10" s="59"/>
      <c r="AA10" s="59">
        <v>2</v>
      </c>
      <c r="AB10" s="75">
        <v>3</v>
      </c>
      <c r="AC10" s="59">
        <v>1</v>
      </c>
      <c r="AD10" s="78">
        <v>3</v>
      </c>
      <c r="AE10" s="84">
        <f t="shared" si="6"/>
        <v>1</v>
      </c>
      <c r="AF10" s="182">
        <f t="shared" si="7"/>
        <v>1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thickBot="1">
      <c r="A11" s="104">
        <v>7</v>
      </c>
      <c r="B11" s="173" t="s">
        <v>41</v>
      </c>
      <c r="C11" s="230">
        <v>0.0149537037037037</v>
      </c>
      <c r="D11" s="75">
        <v>5</v>
      </c>
      <c r="E11" s="59">
        <v>3</v>
      </c>
      <c r="F11" s="196">
        <f t="shared" si="8"/>
        <v>60</v>
      </c>
      <c r="G11" s="75">
        <v>6</v>
      </c>
      <c r="H11" s="59">
        <v>2</v>
      </c>
      <c r="I11" s="196">
        <f t="shared" si="9"/>
        <v>33.3</v>
      </c>
      <c r="J11" s="75">
        <v>4</v>
      </c>
      <c r="K11" s="59">
        <v>0</v>
      </c>
      <c r="L11" s="196">
        <f t="shared" si="10"/>
        <v>0</v>
      </c>
      <c r="M11" s="75">
        <v>4</v>
      </c>
      <c r="N11" s="59">
        <v>4</v>
      </c>
      <c r="O11" s="196">
        <f t="shared" si="11"/>
        <v>100</v>
      </c>
      <c r="P11" s="75">
        <f t="shared" si="0"/>
        <v>19</v>
      </c>
      <c r="Q11" s="59">
        <f t="shared" si="1"/>
        <v>9</v>
      </c>
      <c r="R11" s="76">
        <f t="shared" si="2"/>
        <v>47.4</v>
      </c>
      <c r="S11" s="104">
        <f t="shared" si="3"/>
        <v>14</v>
      </c>
      <c r="T11" s="66">
        <f t="shared" si="4"/>
        <v>-1</v>
      </c>
      <c r="U11" s="66">
        <f t="shared" si="5"/>
        <v>1</v>
      </c>
      <c r="V11" s="59">
        <v>2</v>
      </c>
      <c r="W11" s="59">
        <v>4</v>
      </c>
      <c r="X11" s="59">
        <v>3</v>
      </c>
      <c r="Y11" s="59">
        <v>2</v>
      </c>
      <c r="Z11" s="59"/>
      <c r="AA11" s="59">
        <v>2</v>
      </c>
      <c r="AB11" s="75">
        <v>8</v>
      </c>
      <c r="AC11" s="59">
        <v>5</v>
      </c>
      <c r="AD11" s="78">
        <v>1</v>
      </c>
      <c r="AE11" s="84">
        <f t="shared" si="6"/>
        <v>-1</v>
      </c>
      <c r="AF11" s="182">
        <f t="shared" si="7"/>
        <v>-2</v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230">
        <v>0.0084837962962963</v>
      </c>
      <c r="D12" s="86"/>
      <c r="E12" s="59"/>
      <c r="F12" s="196">
        <f t="shared" si="8"/>
      </c>
      <c r="G12" s="75"/>
      <c r="H12" s="59"/>
      <c r="I12" s="196">
        <f t="shared" si="9"/>
      </c>
      <c r="J12" s="75"/>
      <c r="K12" s="59"/>
      <c r="L12" s="196">
        <f t="shared" si="10"/>
      </c>
      <c r="M12" s="75"/>
      <c r="N12" s="59"/>
      <c r="O12" s="196">
        <f t="shared" si="11"/>
      </c>
      <c r="P12" s="75">
        <f t="shared" si="0"/>
        <v>0</v>
      </c>
      <c r="Q12" s="59">
        <f t="shared" si="1"/>
        <v>0</v>
      </c>
      <c r="R12" s="76">
        <f t="shared" si="2"/>
      </c>
      <c r="S12" s="104">
        <f t="shared" si="3"/>
        <v>0</v>
      </c>
      <c r="T12" s="66">
        <f t="shared" si="4"/>
        <v>0</v>
      </c>
      <c r="U12" s="66">
        <f t="shared" si="5"/>
        <v>1</v>
      </c>
      <c r="V12" s="59">
        <v>2</v>
      </c>
      <c r="W12" s="59"/>
      <c r="X12" s="59"/>
      <c r="Y12" s="59"/>
      <c r="Z12" s="59"/>
      <c r="AA12" s="59"/>
      <c r="AB12" s="75">
        <v>5</v>
      </c>
      <c r="AC12" s="59">
        <v>4</v>
      </c>
      <c r="AD12" s="78">
        <v>1</v>
      </c>
      <c r="AE12" s="84">
        <f t="shared" si="6"/>
        <v>-8</v>
      </c>
      <c r="AF12" s="182">
        <f t="shared" si="7"/>
        <v>-8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thickBot="1">
      <c r="A13" s="104">
        <v>9</v>
      </c>
      <c r="B13" s="173" t="s">
        <v>37</v>
      </c>
      <c r="C13" s="230">
        <v>0.0114583333333333</v>
      </c>
      <c r="D13" s="75">
        <v>6</v>
      </c>
      <c r="E13" s="59">
        <v>1</v>
      </c>
      <c r="F13" s="196">
        <f t="shared" si="8"/>
        <v>16.7</v>
      </c>
      <c r="G13" s="75">
        <v>2</v>
      </c>
      <c r="H13" s="59">
        <v>1</v>
      </c>
      <c r="I13" s="196">
        <f t="shared" si="9"/>
        <v>50</v>
      </c>
      <c r="J13" s="75">
        <v>1</v>
      </c>
      <c r="K13" s="59">
        <v>0</v>
      </c>
      <c r="L13" s="196">
        <f t="shared" si="10"/>
        <v>0</v>
      </c>
      <c r="M13" s="75"/>
      <c r="N13" s="59"/>
      <c r="O13" s="196">
        <f t="shared" si="11"/>
      </c>
      <c r="P13" s="75">
        <f t="shared" si="0"/>
        <v>9</v>
      </c>
      <c r="Q13" s="59">
        <f t="shared" si="1"/>
        <v>2</v>
      </c>
      <c r="R13" s="76">
        <f t="shared" si="2"/>
        <v>22.2</v>
      </c>
      <c r="S13" s="104">
        <f t="shared" si="3"/>
        <v>4</v>
      </c>
      <c r="T13" s="66">
        <f t="shared" si="4"/>
        <v>-5</v>
      </c>
      <c r="U13" s="66">
        <f t="shared" si="5"/>
        <v>1</v>
      </c>
      <c r="V13" s="59"/>
      <c r="W13" s="59">
        <v>4</v>
      </c>
      <c r="X13" s="59">
        <v>1</v>
      </c>
      <c r="Y13" s="59"/>
      <c r="Z13" s="59">
        <v>1</v>
      </c>
      <c r="AA13" s="59">
        <v>2</v>
      </c>
      <c r="AB13" s="75">
        <v>4</v>
      </c>
      <c r="AC13" s="59">
        <v>2</v>
      </c>
      <c r="AD13" s="78">
        <v>2</v>
      </c>
      <c r="AE13" s="84">
        <f t="shared" si="6"/>
        <v>0</v>
      </c>
      <c r="AF13" s="182">
        <f t="shared" si="7"/>
        <v>-5</v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230">
        <v>0.0174305555555556</v>
      </c>
      <c r="D14" s="75"/>
      <c r="E14" s="59"/>
      <c r="F14" s="196">
        <f t="shared" si="8"/>
      </c>
      <c r="G14" s="75">
        <v>1</v>
      </c>
      <c r="H14" s="59">
        <v>0</v>
      </c>
      <c r="I14" s="196">
        <f t="shared" si="9"/>
        <v>0</v>
      </c>
      <c r="J14" s="75">
        <v>5</v>
      </c>
      <c r="K14" s="59">
        <v>1</v>
      </c>
      <c r="L14" s="196">
        <f t="shared" si="10"/>
        <v>20</v>
      </c>
      <c r="M14" s="75">
        <v>2</v>
      </c>
      <c r="N14" s="59">
        <v>2</v>
      </c>
      <c r="O14" s="196">
        <f t="shared" si="11"/>
        <v>100</v>
      </c>
      <c r="P14" s="75">
        <f t="shared" si="0"/>
        <v>8</v>
      </c>
      <c r="Q14" s="59">
        <f t="shared" si="1"/>
        <v>3</v>
      </c>
      <c r="R14" s="76">
        <f t="shared" si="2"/>
        <v>37.5</v>
      </c>
      <c r="S14" s="104">
        <f t="shared" si="3"/>
        <v>5</v>
      </c>
      <c r="T14" s="66">
        <f t="shared" si="4"/>
        <v>-2</v>
      </c>
      <c r="U14" s="66">
        <f t="shared" si="5"/>
        <v>1</v>
      </c>
      <c r="V14" s="59">
        <v>1</v>
      </c>
      <c r="W14" s="59"/>
      <c r="X14" s="59">
        <v>1</v>
      </c>
      <c r="Y14" s="59"/>
      <c r="Z14" s="59"/>
      <c r="AA14" s="59">
        <v>1</v>
      </c>
      <c r="AB14" s="75">
        <v>2</v>
      </c>
      <c r="AC14" s="59">
        <v>4</v>
      </c>
      <c r="AD14" s="78">
        <v>4</v>
      </c>
      <c r="AE14" s="84">
        <f t="shared" si="6"/>
        <v>-7</v>
      </c>
      <c r="AF14" s="182">
        <f t="shared" si="7"/>
        <v>-9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3.25" customHeight="1" thickBot="1">
      <c r="A15" s="104">
        <v>11</v>
      </c>
      <c r="B15" s="173" t="s">
        <v>39</v>
      </c>
      <c r="C15" s="230"/>
      <c r="D15" s="75"/>
      <c r="E15" s="59"/>
      <c r="F15" s="196">
        <f t="shared" si="8"/>
      </c>
      <c r="G15" s="75"/>
      <c r="H15" s="59"/>
      <c r="I15" s="196">
        <f t="shared" si="9"/>
      </c>
      <c r="J15" s="75"/>
      <c r="K15" s="59"/>
      <c r="L15" s="196">
        <f t="shared" si="10"/>
      </c>
      <c r="M15" s="75"/>
      <c r="N15" s="59"/>
      <c r="O15" s="196">
        <f t="shared" si="11"/>
      </c>
      <c r="P15" s="75">
        <f t="shared" si="0"/>
      </c>
      <c r="Q15" s="59">
        <f t="shared" si="1"/>
      </c>
      <c r="R15" s="76">
        <f t="shared" si="2"/>
      </c>
      <c r="S15" s="104">
        <f t="shared" si="3"/>
      </c>
      <c r="T15" s="66">
        <f t="shared" si="4"/>
      </c>
      <c r="U15" s="66">
        <f t="shared" si="5"/>
      </c>
      <c r="V15" s="59"/>
      <c r="W15" s="59"/>
      <c r="X15" s="59"/>
      <c r="Y15" s="59"/>
      <c r="Z15" s="59"/>
      <c r="AA15" s="59"/>
      <c r="AB15" s="75"/>
      <c r="AC15" s="59"/>
      <c r="AD15" s="78"/>
      <c r="AE15" s="84">
        <f t="shared" si="6"/>
      </c>
      <c r="AF15" s="182">
        <f t="shared" si="7"/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7" t="s">
        <v>40</v>
      </c>
      <c r="C16" s="230">
        <v>0.00959490740740741</v>
      </c>
      <c r="D16" s="75">
        <v>9</v>
      </c>
      <c r="E16" s="59">
        <v>2</v>
      </c>
      <c r="F16" s="196">
        <f t="shared" si="8"/>
        <v>22.2</v>
      </c>
      <c r="G16" s="75">
        <v>2</v>
      </c>
      <c r="H16" s="59">
        <v>0</v>
      </c>
      <c r="I16" s="196">
        <f t="shared" si="9"/>
        <v>0</v>
      </c>
      <c r="J16" s="75"/>
      <c r="K16" s="59"/>
      <c r="L16" s="196">
        <f t="shared" si="10"/>
      </c>
      <c r="M16" s="75"/>
      <c r="N16" s="59"/>
      <c r="O16" s="196">
        <f t="shared" si="11"/>
      </c>
      <c r="P16" s="75">
        <f t="shared" si="0"/>
        <v>11</v>
      </c>
      <c r="Q16" s="59">
        <f t="shared" si="1"/>
        <v>2</v>
      </c>
      <c r="R16" s="76">
        <f t="shared" si="2"/>
        <v>18.2</v>
      </c>
      <c r="S16" s="104">
        <f t="shared" si="3"/>
        <v>4</v>
      </c>
      <c r="T16" s="66">
        <f t="shared" si="4"/>
        <v>-7</v>
      </c>
      <c r="U16" s="66">
        <f t="shared" si="5"/>
        <v>1</v>
      </c>
      <c r="V16" s="59"/>
      <c r="W16" s="59">
        <v>4</v>
      </c>
      <c r="X16" s="59">
        <v>4</v>
      </c>
      <c r="Y16" s="59"/>
      <c r="Z16" s="59"/>
      <c r="AA16" s="59">
        <v>2</v>
      </c>
      <c r="AB16" s="75">
        <v>2</v>
      </c>
      <c r="AC16" s="59">
        <v>1</v>
      </c>
      <c r="AD16" s="78">
        <v>5</v>
      </c>
      <c r="AE16" s="84">
        <f t="shared" si="6"/>
        <v>2</v>
      </c>
      <c r="AF16" s="182">
        <f t="shared" si="7"/>
        <v>-5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230">
        <v>0.00390046296296296</v>
      </c>
      <c r="D17" s="75"/>
      <c r="E17" s="59"/>
      <c r="F17" s="196">
        <f t="shared" si="8"/>
      </c>
      <c r="G17" s="75"/>
      <c r="H17" s="59"/>
      <c r="I17" s="196">
        <f t="shared" si="9"/>
      </c>
      <c r="J17" s="75"/>
      <c r="K17" s="59"/>
      <c r="L17" s="196">
        <f t="shared" si="10"/>
      </c>
      <c r="M17" s="75">
        <v>2</v>
      </c>
      <c r="N17" s="59">
        <v>0</v>
      </c>
      <c r="O17" s="196">
        <f t="shared" si="11"/>
        <v>0</v>
      </c>
      <c r="P17" s="75">
        <f t="shared" si="0"/>
        <v>2</v>
      </c>
      <c r="Q17" s="59">
        <f t="shared" si="1"/>
        <v>0</v>
      </c>
      <c r="R17" s="76">
        <f t="shared" si="2"/>
        <v>0</v>
      </c>
      <c r="S17" s="104">
        <f t="shared" si="3"/>
        <v>0</v>
      </c>
      <c r="T17" s="66">
        <f t="shared" si="4"/>
        <v>-2</v>
      </c>
      <c r="U17" s="66">
        <f t="shared" si="5"/>
        <v>1</v>
      </c>
      <c r="V17" s="59">
        <v>2</v>
      </c>
      <c r="W17" s="59"/>
      <c r="X17" s="59">
        <v>1</v>
      </c>
      <c r="Y17" s="59"/>
      <c r="Z17" s="59"/>
      <c r="AA17" s="59">
        <v>2</v>
      </c>
      <c r="AB17" s="75">
        <v>1</v>
      </c>
      <c r="AC17" s="59">
        <v>1</v>
      </c>
      <c r="AD17" s="78">
        <v>1</v>
      </c>
      <c r="AE17" s="84">
        <f t="shared" si="6"/>
        <v>2</v>
      </c>
      <c r="AF17" s="182">
        <f t="shared" si="7"/>
        <v>0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04">
        <v>14</v>
      </c>
      <c r="B18" s="173"/>
      <c r="C18" s="230"/>
      <c r="D18" s="75"/>
      <c r="E18" s="59"/>
      <c r="F18" s="196">
        <f t="shared" si="8"/>
      </c>
      <c r="G18" s="75"/>
      <c r="H18" s="59"/>
      <c r="I18" s="196">
        <f t="shared" si="9"/>
      </c>
      <c r="J18" s="75"/>
      <c r="K18" s="59"/>
      <c r="L18" s="196">
        <f t="shared" si="10"/>
      </c>
      <c r="M18" s="75"/>
      <c r="N18" s="59"/>
      <c r="O18" s="196">
        <f t="shared" si="11"/>
      </c>
      <c r="P18" s="75">
        <f t="shared" si="0"/>
      </c>
      <c r="Q18" s="59">
        <f t="shared" si="1"/>
      </c>
      <c r="R18" s="76">
        <f t="shared" si="2"/>
      </c>
      <c r="S18" s="104">
        <f t="shared" si="3"/>
      </c>
      <c r="T18" s="66">
        <f t="shared" si="4"/>
      </c>
      <c r="U18" s="66">
        <f t="shared" si="5"/>
      </c>
      <c r="V18" s="59"/>
      <c r="W18" s="59"/>
      <c r="X18" s="59"/>
      <c r="Y18" s="59"/>
      <c r="Z18" s="59"/>
      <c r="AA18" s="59"/>
      <c r="AB18" s="75"/>
      <c r="AC18" s="59"/>
      <c r="AD18" s="78"/>
      <c r="AE18" s="84">
        <f t="shared" si="6"/>
      </c>
      <c r="AF18" s="182">
        <f t="shared" si="7"/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thickBot="1">
      <c r="A19" s="104">
        <v>15</v>
      </c>
      <c r="B19" s="190"/>
      <c r="C19" s="230"/>
      <c r="D19" s="75"/>
      <c r="E19" s="59"/>
      <c r="F19" s="196">
        <f t="shared" si="8"/>
      </c>
      <c r="G19" s="75"/>
      <c r="H19" s="59"/>
      <c r="I19" s="196">
        <f t="shared" si="9"/>
      </c>
      <c r="J19" s="75"/>
      <c r="K19" s="59"/>
      <c r="L19" s="196">
        <f t="shared" si="10"/>
      </c>
      <c r="M19" s="75"/>
      <c r="N19" s="59"/>
      <c r="O19" s="196">
        <f t="shared" si="11"/>
      </c>
      <c r="P19" s="75">
        <f t="shared" si="0"/>
      </c>
      <c r="Q19" s="59">
        <f t="shared" si="1"/>
      </c>
      <c r="R19" s="76">
        <f t="shared" si="2"/>
      </c>
      <c r="S19" s="104">
        <f t="shared" si="3"/>
      </c>
      <c r="T19" s="66">
        <f t="shared" si="4"/>
      </c>
      <c r="U19" s="66">
        <f t="shared" si="5"/>
      </c>
      <c r="V19" s="59"/>
      <c r="W19" s="59"/>
      <c r="X19" s="59"/>
      <c r="Y19" s="59"/>
      <c r="Z19" s="59"/>
      <c r="AA19" s="59"/>
      <c r="AB19" s="75"/>
      <c r="AC19" s="59"/>
      <c r="AD19" s="78"/>
      <c r="AE19" s="84">
        <f t="shared" si="6"/>
      </c>
      <c r="AF19" s="182">
        <f t="shared" si="7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230">
        <v>0.00975694444444444</v>
      </c>
      <c r="D20" s="75">
        <v>3</v>
      </c>
      <c r="E20" s="59">
        <v>2</v>
      </c>
      <c r="F20" s="196">
        <f t="shared" si="8"/>
        <v>66.7</v>
      </c>
      <c r="G20" s="75">
        <v>1</v>
      </c>
      <c r="H20" s="59">
        <v>0</v>
      </c>
      <c r="I20" s="196">
        <f t="shared" si="9"/>
        <v>0</v>
      </c>
      <c r="J20" s="75">
        <v>1</v>
      </c>
      <c r="K20" s="59">
        <v>0</v>
      </c>
      <c r="L20" s="196">
        <f t="shared" si="10"/>
        <v>0</v>
      </c>
      <c r="M20" s="75">
        <v>2</v>
      </c>
      <c r="N20" s="59">
        <v>2</v>
      </c>
      <c r="O20" s="196">
        <f t="shared" si="11"/>
        <v>100</v>
      </c>
      <c r="P20" s="75">
        <f t="shared" si="0"/>
        <v>7</v>
      </c>
      <c r="Q20" s="59">
        <f t="shared" si="1"/>
        <v>4</v>
      </c>
      <c r="R20" s="76">
        <f t="shared" si="2"/>
        <v>57.1</v>
      </c>
      <c r="S20" s="104">
        <f t="shared" si="3"/>
        <v>6</v>
      </c>
      <c r="T20" s="66">
        <f t="shared" si="4"/>
        <v>1</v>
      </c>
      <c r="U20" s="66">
        <f t="shared" si="5"/>
        <v>1</v>
      </c>
      <c r="V20" s="59"/>
      <c r="W20" s="59">
        <v>1</v>
      </c>
      <c r="X20" s="59">
        <v>4</v>
      </c>
      <c r="Y20" s="59">
        <v>1</v>
      </c>
      <c r="Z20" s="59">
        <v>3</v>
      </c>
      <c r="AA20" s="59">
        <v>2</v>
      </c>
      <c r="AB20" s="75">
        <v>2</v>
      </c>
      <c r="AC20" s="59">
        <v>3</v>
      </c>
      <c r="AD20" s="78"/>
      <c r="AE20" s="84">
        <f t="shared" si="6"/>
        <v>6</v>
      </c>
      <c r="AF20" s="182">
        <f t="shared" si="7"/>
        <v>7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230">
        <v>0.00685185185185185</v>
      </c>
      <c r="D21" s="75">
        <v>2</v>
      </c>
      <c r="E21" s="59">
        <v>1</v>
      </c>
      <c r="F21" s="196">
        <f t="shared" si="8"/>
        <v>50</v>
      </c>
      <c r="G21" s="75"/>
      <c r="H21" s="59"/>
      <c r="I21" s="196">
        <f t="shared" si="9"/>
      </c>
      <c r="J21" s="75">
        <v>1</v>
      </c>
      <c r="K21" s="59">
        <v>0</v>
      </c>
      <c r="L21" s="196">
        <f t="shared" si="10"/>
        <v>0</v>
      </c>
      <c r="M21" s="75">
        <v>4</v>
      </c>
      <c r="N21" s="59">
        <v>2</v>
      </c>
      <c r="O21" s="196">
        <f t="shared" si="11"/>
        <v>50</v>
      </c>
      <c r="P21" s="75">
        <f t="shared" si="0"/>
        <v>7</v>
      </c>
      <c r="Q21" s="59">
        <f t="shared" si="1"/>
        <v>3</v>
      </c>
      <c r="R21" s="76">
        <f t="shared" si="2"/>
        <v>42.9</v>
      </c>
      <c r="S21" s="104">
        <f t="shared" si="3"/>
        <v>4</v>
      </c>
      <c r="T21" s="66">
        <f t="shared" si="4"/>
        <v>-1</v>
      </c>
      <c r="U21" s="66">
        <f t="shared" si="5"/>
        <v>1</v>
      </c>
      <c r="V21" s="59">
        <v>1</v>
      </c>
      <c r="W21" s="59"/>
      <c r="X21" s="59">
        <v>1</v>
      </c>
      <c r="Y21" s="59"/>
      <c r="Z21" s="59">
        <v>1</v>
      </c>
      <c r="AA21" s="59">
        <v>2</v>
      </c>
      <c r="AB21" s="75"/>
      <c r="AC21" s="59">
        <v>4</v>
      </c>
      <c r="AD21" s="78">
        <v>2</v>
      </c>
      <c r="AE21" s="84">
        <f t="shared" si="6"/>
        <v>-1</v>
      </c>
      <c r="AF21" s="182">
        <f t="shared" si="7"/>
        <v>-2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230">
        <v>0.0220601851851852</v>
      </c>
      <c r="D22" s="75">
        <v>1</v>
      </c>
      <c r="E22" s="59">
        <v>1</v>
      </c>
      <c r="F22" s="196">
        <f t="shared" si="8"/>
        <v>100</v>
      </c>
      <c r="G22" s="75">
        <v>1</v>
      </c>
      <c r="H22" s="59">
        <v>0</v>
      </c>
      <c r="I22" s="196">
        <f t="shared" si="9"/>
        <v>0</v>
      </c>
      <c r="J22" s="75">
        <v>5</v>
      </c>
      <c r="K22" s="59">
        <v>3</v>
      </c>
      <c r="L22" s="196">
        <f t="shared" si="10"/>
        <v>60</v>
      </c>
      <c r="M22" s="75">
        <v>2</v>
      </c>
      <c r="N22" s="59">
        <v>2</v>
      </c>
      <c r="O22" s="196">
        <f t="shared" si="11"/>
        <v>100</v>
      </c>
      <c r="P22" s="75">
        <f t="shared" si="0"/>
        <v>9</v>
      </c>
      <c r="Q22" s="59">
        <f t="shared" si="1"/>
        <v>6</v>
      </c>
      <c r="R22" s="76">
        <f t="shared" si="2"/>
        <v>66.7</v>
      </c>
      <c r="S22" s="104">
        <f t="shared" si="3"/>
        <v>13</v>
      </c>
      <c r="T22" s="66">
        <f t="shared" si="4"/>
        <v>3</v>
      </c>
      <c r="U22" s="66">
        <f t="shared" si="5"/>
        <v>1</v>
      </c>
      <c r="V22" s="59">
        <v>4</v>
      </c>
      <c r="W22" s="59"/>
      <c r="X22" s="59">
        <v>1</v>
      </c>
      <c r="Y22" s="59"/>
      <c r="Z22" s="59"/>
      <c r="AA22" s="59">
        <v>1</v>
      </c>
      <c r="AB22" s="75">
        <v>3</v>
      </c>
      <c r="AC22" s="59">
        <v>1</v>
      </c>
      <c r="AD22" s="78">
        <v>1</v>
      </c>
      <c r="AE22" s="84">
        <f t="shared" si="6"/>
        <v>1</v>
      </c>
      <c r="AF22" s="182">
        <f t="shared" si="7"/>
        <v>4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231"/>
      <c r="D23" s="93"/>
      <c r="E23" s="94"/>
      <c r="F23" s="199">
        <f>IF(D23=0,"",E23/D23*100)</f>
      </c>
      <c r="G23" s="93"/>
      <c r="H23" s="94"/>
      <c r="I23" s="200">
        <f>IF(G23=0,"",H23/G23*100)</f>
      </c>
      <c r="J23" s="93"/>
      <c r="K23" s="94"/>
      <c r="L23" s="199">
        <f>IF(J23=0,"",K23/J23*100)</f>
      </c>
      <c r="M23" s="93"/>
      <c r="N23" s="94"/>
      <c r="O23" s="200">
        <f>IF(M23=0,"",N23/M23*100)</f>
      </c>
      <c r="P23" s="93">
        <f t="shared" si="0"/>
      </c>
      <c r="Q23" s="94">
        <f t="shared" si="1"/>
      </c>
      <c r="R23" s="95">
        <f t="shared" si="2"/>
      </c>
      <c r="S23" s="179">
        <f t="shared" si="3"/>
      </c>
      <c r="T23" s="96">
        <f t="shared" si="4"/>
      </c>
      <c r="U23" s="96">
        <f t="shared" si="5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6"/>
      </c>
      <c r="AF23" s="183">
        <f t="shared" si="7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1" t="s">
        <v>59</v>
      </c>
      <c r="B24" s="54"/>
      <c r="C24" s="234">
        <f>SUM(C7:C23)*60*24</f>
        <v>200</v>
      </c>
      <c r="D24" s="56">
        <f>SUM(D7:D23)</f>
        <v>30</v>
      </c>
      <c r="E24" s="57">
        <f>SUM(E7:E23)</f>
        <v>11</v>
      </c>
      <c r="F24" s="77">
        <f>IF(D24=0,"",E24/D24*100)</f>
        <v>36.7</v>
      </c>
      <c r="G24" s="56">
        <f>SUM(G7:G23)</f>
        <v>13</v>
      </c>
      <c r="H24" s="57">
        <f>SUM(H7:H23)</f>
        <v>3</v>
      </c>
      <c r="I24" s="77">
        <f>IF(G24=0,"",H24/G24*100)</f>
        <v>23.1</v>
      </c>
      <c r="J24" s="56">
        <f>SUM(J7:J23)</f>
        <v>19</v>
      </c>
      <c r="K24" s="57">
        <f>SUM(K7:K23)</f>
        <v>5</v>
      </c>
      <c r="L24" s="77">
        <f>IF(J24=0,"",K24/J24*100)</f>
        <v>26.3</v>
      </c>
      <c r="M24" s="56">
        <f>SUM(M7:M23)</f>
        <v>16</v>
      </c>
      <c r="N24" s="57">
        <f>SUM(N7:N23)</f>
        <v>12</v>
      </c>
      <c r="O24" s="77">
        <f>IF(M24=0,"",N24/M24*100)</f>
        <v>75</v>
      </c>
      <c r="P24" s="56">
        <f>SUM(P7:P23)</f>
        <v>78</v>
      </c>
      <c r="Q24" s="57">
        <f>SUM(Q7:Q23)</f>
        <v>31</v>
      </c>
      <c r="R24" s="77">
        <f>IF(P24=0,"",Q24/P24*100)</f>
        <v>39.7</v>
      </c>
      <c r="S24" s="180">
        <f>SUM(S7:S23)</f>
        <v>55</v>
      </c>
      <c r="T24" s="55">
        <f>SUM(T7:T23)</f>
        <v>-16</v>
      </c>
      <c r="U24" s="55"/>
      <c r="V24" s="56">
        <f aca="true" t="shared" si="12" ref="V24:AF24">SUM(V7:V23)</f>
        <v>15</v>
      </c>
      <c r="W24" s="57">
        <f t="shared" si="12"/>
        <v>16</v>
      </c>
      <c r="X24" s="57">
        <f t="shared" si="12"/>
        <v>21</v>
      </c>
      <c r="Y24" s="57">
        <f t="shared" si="12"/>
        <v>3</v>
      </c>
      <c r="Z24" s="57">
        <f t="shared" si="12"/>
        <v>5</v>
      </c>
      <c r="AA24" s="58">
        <f t="shared" si="12"/>
        <v>17</v>
      </c>
      <c r="AB24" s="56">
        <f t="shared" si="12"/>
        <v>32</v>
      </c>
      <c r="AC24" s="57">
        <f t="shared" si="12"/>
        <v>31</v>
      </c>
      <c r="AD24" s="58">
        <f t="shared" si="12"/>
        <v>20</v>
      </c>
      <c r="AE24" s="55">
        <f t="shared" si="12"/>
        <v>-6</v>
      </c>
      <c r="AF24" s="55">
        <f t="shared" si="12"/>
        <v>-22</v>
      </c>
    </row>
  </sheetData>
  <mergeCells count="1">
    <mergeCell ref="T2:V2"/>
  </mergeCells>
  <printOptions horizontalCentered="1" verticalCentered="1"/>
  <pageMargins left="0.36" right="0.62" top="0.6" bottom="0.68" header="0.5" footer="0.42"/>
  <pageSetup blackAndWhite="1" fitToHeight="3" fitToWidth="1" horizontalDpi="600" verticalDpi="600" orientation="landscape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9">
    <pageSetUpPr fitToPage="1"/>
  </sheetPr>
  <dimension ref="A1:BG24"/>
  <sheetViews>
    <sheetView zoomScale="85" zoomScaleNormal="85" workbookViewId="0" topLeftCell="A1">
      <selection activeCell="T1" sqref="T1"/>
    </sheetView>
  </sheetViews>
  <sheetFormatPr defaultColWidth="9.00390625" defaultRowHeight="12.75"/>
  <cols>
    <col min="1" max="1" width="3.25390625" style="1" customWidth="1"/>
    <col min="2" max="2" width="12.00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3.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8" t="s">
        <v>64</v>
      </c>
      <c r="C1" s="43"/>
      <c r="D1" s="13"/>
      <c r="E1" s="13"/>
      <c r="F1" s="13"/>
      <c r="G1" s="13"/>
      <c r="H1" s="13"/>
      <c r="I1" s="13"/>
      <c r="J1" s="13"/>
      <c r="K1" s="14"/>
      <c r="L1" s="213" t="s">
        <v>101</v>
      </c>
      <c r="M1" s="213"/>
      <c r="N1" s="213"/>
      <c r="O1" s="213"/>
      <c r="P1" s="213"/>
      <c r="Q1" s="213"/>
      <c r="R1" s="213"/>
      <c r="S1" s="213"/>
      <c r="T1" s="213" t="s">
        <v>102</v>
      </c>
      <c r="U1" s="213"/>
      <c r="V1" s="213"/>
      <c r="W1" s="213"/>
      <c r="X1" s="213"/>
      <c r="Y1" s="213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9" t="s">
        <v>58</v>
      </c>
      <c r="C2" s="215"/>
      <c r="D2" s="83"/>
      <c r="E2" s="216" t="s">
        <v>27</v>
      </c>
      <c r="F2" s="217">
        <v>17</v>
      </c>
      <c r="G2" s="215"/>
      <c r="H2" s="218"/>
      <c r="I2" s="219"/>
      <c r="J2" s="219"/>
      <c r="K2" s="220"/>
      <c r="L2" s="83"/>
      <c r="M2" s="83" t="s">
        <v>1</v>
      </c>
      <c r="N2" s="83"/>
      <c r="O2" s="83" t="s">
        <v>103</v>
      </c>
      <c r="P2" s="221"/>
      <c r="Q2" s="222"/>
      <c r="T2" s="353">
        <v>39123</v>
      </c>
      <c r="U2" s="353"/>
      <c r="V2" s="353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6">
        <f aca="true" t="shared" si="0" ref="F7:F24">IF(D7=0,"",E7/D7*100)</f>
      </c>
      <c r="G7" s="75"/>
      <c r="H7" s="59"/>
      <c r="I7" s="191">
        <f aca="true" t="shared" si="1" ref="I7:I24">IF(G7=0,"",H7/G7*100)</f>
      </c>
      <c r="J7" s="75"/>
      <c r="K7" s="59"/>
      <c r="L7" s="196">
        <f aca="true" t="shared" si="2" ref="L7:L24">IF(J7=0,"",K7/J7*100)</f>
      </c>
      <c r="M7" s="75"/>
      <c r="N7" s="59"/>
      <c r="O7" s="191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hidden="1" thickBot="1">
      <c r="A8" s="104">
        <v>4</v>
      </c>
      <c r="B8" s="173" t="s">
        <v>55</v>
      </c>
      <c r="C8" s="230"/>
      <c r="D8" s="75"/>
      <c r="E8" s="59"/>
      <c r="F8" s="196">
        <f t="shared" si="0"/>
      </c>
      <c r="G8" s="75"/>
      <c r="H8" s="59"/>
      <c r="I8" s="196">
        <f t="shared" si="1"/>
      </c>
      <c r="J8" s="75"/>
      <c r="K8" s="59"/>
      <c r="L8" s="196">
        <f t="shared" si="2"/>
      </c>
      <c r="M8" s="75"/>
      <c r="N8" s="59"/>
      <c r="O8" s="196">
        <f t="shared" si="3"/>
      </c>
      <c r="P8" s="75">
        <f t="shared" si="4"/>
      </c>
      <c r="Q8" s="59">
        <f t="shared" si="5"/>
      </c>
      <c r="R8" s="76">
        <f t="shared" si="6"/>
      </c>
      <c r="S8" s="104">
        <f t="shared" si="7"/>
      </c>
      <c r="T8" s="66">
        <f t="shared" si="8"/>
      </c>
      <c r="U8" s="66">
        <f t="shared" si="9"/>
      </c>
      <c r="V8" s="75"/>
      <c r="W8" s="59"/>
      <c r="X8" s="59"/>
      <c r="Y8" s="59"/>
      <c r="Z8" s="111"/>
      <c r="AA8" s="78"/>
      <c r="AB8" s="75"/>
      <c r="AC8" s="59"/>
      <c r="AD8" s="78"/>
      <c r="AE8" s="84">
        <f t="shared" si="10"/>
      </c>
      <c r="AF8" s="182">
        <f t="shared" si="11"/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230">
        <v>0.00509259259259259</v>
      </c>
      <c r="D9" s="86">
        <v>1</v>
      </c>
      <c r="E9" s="59">
        <v>0</v>
      </c>
      <c r="F9" s="196">
        <f t="shared" si="0"/>
        <v>0</v>
      </c>
      <c r="G9" s="75">
        <v>1</v>
      </c>
      <c r="H9" s="59">
        <v>0</v>
      </c>
      <c r="I9" s="196">
        <f t="shared" si="1"/>
        <v>0</v>
      </c>
      <c r="J9" s="75"/>
      <c r="K9" s="59"/>
      <c r="L9" s="196">
        <f t="shared" si="2"/>
      </c>
      <c r="M9" s="75"/>
      <c r="N9" s="59"/>
      <c r="O9" s="196">
        <f t="shared" si="3"/>
      </c>
      <c r="P9" s="75">
        <f t="shared" si="4"/>
        <v>2</v>
      </c>
      <c r="Q9" s="59">
        <f t="shared" si="5"/>
        <v>0</v>
      </c>
      <c r="R9" s="76">
        <f t="shared" si="6"/>
        <v>0</v>
      </c>
      <c r="S9" s="104">
        <f t="shared" si="7"/>
        <v>0</v>
      </c>
      <c r="T9" s="66">
        <f t="shared" si="8"/>
        <v>-2</v>
      </c>
      <c r="U9" s="66">
        <f t="shared" si="9"/>
        <v>1</v>
      </c>
      <c r="V9" s="75"/>
      <c r="W9" s="59">
        <v>1</v>
      </c>
      <c r="X9" s="59">
        <v>2</v>
      </c>
      <c r="Y9" s="59"/>
      <c r="Z9" s="111"/>
      <c r="AA9" s="78"/>
      <c r="AB9" s="75">
        <v>2</v>
      </c>
      <c r="AC9" s="59">
        <v>1</v>
      </c>
      <c r="AD9" s="78">
        <v>1</v>
      </c>
      <c r="AE9" s="84">
        <f t="shared" si="10"/>
        <v>-1</v>
      </c>
      <c r="AF9" s="182">
        <f t="shared" si="11"/>
        <v>-3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hidden="1" thickBot="1">
      <c r="A10" s="104">
        <v>6</v>
      </c>
      <c r="B10" s="173" t="s">
        <v>49</v>
      </c>
      <c r="C10" s="230"/>
      <c r="D10" s="75"/>
      <c r="E10" s="59"/>
      <c r="F10" s="196">
        <f t="shared" si="0"/>
      </c>
      <c r="G10" s="75"/>
      <c r="H10" s="59"/>
      <c r="I10" s="196">
        <f t="shared" si="1"/>
      </c>
      <c r="J10" s="75"/>
      <c r="K10" s="59"/>
      <c r="L10" s="196">
        <f t="shared" si="2"/>
      </c>
      <c r="M10" s="75"/>
      <c r="N10" s="59"/>
      <c r="O10" s="196">
        <f t="shared" si="3"/>
      </c>
      <c r="P10" s="75">
        <f t="shared" si="4"/>
      </c>
      <c r="Q10" s="59">
        <f t="shared" si="5"/>
      </c>
      <c r="R10" s="76">
        <f t="shared" si="6"/>
      </c>
      <c r="S10" s="104">
        <f t="shared" si="7"/>
      </c>
      <c r="T10" s="66">
        <f t="shared" si="8"/>
      </c>
      <c r="U10" s="66">
        <f t="shared" si="9"/>
      </c>
      <c r="V10" s="59"/>
      <c r="W10" s="85"/>
      <c r="X10" s="59"/>
      <c r="Y10" s="59"/>
      <c r="Z10" s="59"/>
      <c r="AA10" s="59"/>
      <c r="AB10" s="75"/>
      <c r="AC10" s="59"/>
      <c r="AD10" s="78"/>
      <c r="AE10" s="84">
        <f t="shared" si="10"/>
      </c>
      <c r="AF10" s="182">
        <f t="shared" si="11"/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thickBot="1">
      <c r="A11" s="104">
        <v>7</v>
      </c>
      <c r="B11" s="173" t="s">
        <v>41</v>
      </c>
      <c r="C11" s="230">
        <v>0.0261574074074074</v>
      </c>
      <c r="D11" s="75">
        <v>7</v>
      </c>
      <c r="E11" s="59">
        <v>1</v>
      </c>
      <c r="F11" s="196">
        <f t="shared" si="0"/>
        <v>14.3</v>
      </c>
      <c r="G11" s="75">
        <v>10</v>
      </c>
      <c r="H11" s="59">
        <v>5</v>
      </c>
      <c r="I11" s="196">
        <f t="shared" si="1"/>
        <v>50</v>
      </c>
      <c r="J11" s="75">
        <v>9</v>
      </c>
      <c r="K11" s="59">
        <v>4</v>
      </c>
      <c r="L11" s="196">
        <f t="shared" si="2"/>
        <v>44.4</v>
      </c>
      <c r="M11" s="75"/>
      <c r="N11" s="59"/>
      <c r="O11" s="196">
        <f t="shared" si="3"/>
      </c>
      <c r="P11" s="75">
        <f t="shared" si="4"/>
        <v>26</v>
      </c>
      <c r="Q11" s="59">
        <f t="shared" si="5"/>
        <v>10</v>
      </c>
      <c r="R11" s="76">
        <f t="shared" si="6"/>
        <v>38.5</v>
      </c>
      <c r="S11" s="104">
        <f t="shared" si="7"/>
        <v>24</v>
      </c>
      <c r="T11" s="66">
        <f t="shared" si="8"/>
        <v>-6</v>
      </c>
      <c r="U11" s="66">
        <f t="shared" si="9"/>
        <v>1</v>
      </c>
      <c r="V11" s="59">
        <v>3</v>
      </c>
      <c r="W11" s="59">
        <v>5</v>
      </c>
      <c r="X11" s="59">
        <v>10</v>
      </c>
      <c r="Y11" s="59"/>
      <c r="Z11" s="59">
        <v>3</v>
      </c>
      <c r="AA11" s="59"/>
      <c r="AB11" s="75">
        <v>8</v>
      </c>
      <c r="AC11" s="59">
        <v>5</v>
      </c>
      <c r="AD11" s="78">
        <v>1</v>
      </c>
      <c r="AE11" s="84">
        <f t="shared" si="10"/>
        <v>7</v>
      </c>
      <c r="AF11" s="182">
        <f t="shared" si="11"/>
        <v>1</v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230">
        <v>0.0226851851851852</v>
      </c>
      <c r="D12" s="86">
        <v>2</v>
      </c>
      <c r="E12" s="59">
        <v>1</v>
      </c>
      <c r="F12" s="196">
        <f t="shared" si="0"/>
        <v>50</v>
      </c>
      <c r="G12" s="75">
        <v>9</v>
      </c>
      <c r="H12" s="59">
        <v>3</v>
      </c>
      <c r="I12" s="196">
        <f t="shared" si="1"/>
        <v>33.3</v>
      </c>
      <c r="J12" s="75">
        <v>2</v>
      </c>
      <c r="K12" s="59">
        <v>0</v>
      </c>
      <c r="L12" s="196">
        <f t="shared" si="2"/>
        <v>0</v>
      </c>
      <c r="M12" s="75">
        <v>3</v>
      </c>
      <c r="N12" s="59">
        <v>1</v>
      </c>
      <c r="O12" s="196">
        <f t="shared" si="3"/>
        <v>33.3</v>
      </c>
      <c r="P12" s="75">
        <f t="shared" si="4"/>
        <v>16</v>
      </c>
      <c r="Q12" s="59">
        <f t="shared" si="5"/>
        <v>5</v>
      </c>
      <c r="R12" s="76">
        <f t="shared" si="6"/>
        <v>31.3</v>
      </c>
      <c r="S12" s="104">
        <f t="shared" si="7"/>
        <v>9</v>
      </c>
      <c r="T12" s="66">
        <f t="shared" si="8"/>
        <v>-6</v>
      </c>
      <c r="U12" s="66">
        <f t="shared" si="9"/>
        <v>1</v>
      </c>
      <c r="V12" s="59">
        <v>1</v>
      </c>
      <c r="W12" s="59"/>
      <c r="X12" s="59"/>
      <c r="Y12" s="59"/>
      <c r="Z12" s="59"/>
      <c r="AA12" s="59">
        <v>5</v>
      </c>
      <c r="AB12" s="75">
        <v>1</v>
      </c>
      <c r="AC12" s="59">
        <v>1</v>
      </c>
      <c r="AD12" s="78">
        <v>2</v>
      </c>
      <c r="AE12" s="84">
        <f t="shared" si="10"/>
        <v>2</v>
      </c>
      <c r="AF12" s="182">
        <f t="shared" si="11"/>
        <v>-4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thickBot="1">
      <c r="A13" s="104">
        <v>9</v>
      </c>
      <c r="B13" s="173" t="s">
        <v>37</v>
      </c>
      <c r="C13" s="230">
        <v>0.0188657407407407</v>
      </c>
      <c r="D13" s="75">
        <v>5</v>
      </c>
      <c r="E13" s="59">
        <v>2</v>
      </c>
      <c r="F13" s="196">
        <f t="shared" si="0"/>
        <v>40</v>
      </c>
      <c r="G13" s="75">
        <v>4</v>
      </c>
      <c r="H13" s="59">
        <v>1</v>
      </c>
      <c r="I13" s="196">
        <f t="shared" si="1"/>
        <v>25</v>
      </c>
      <c r="J13" s="75">
        <v>1</v>
      </c>
      <c r="K13" s="59">
        <v>0</v>
      </c>
      <c r="L13" s="196">
        <f t="shared" si="2"/>
        <v>0</v>
      </c>
      <c r="M13" s="75">
        <v>2</v>
      </c>
      <c r="N13" s="59">
        <v>2</v>
      </c>
      <c r="O13" s="196">
        <f t="shared" si="3"/>
        <v>100</v>
      </c>
      <c r="P13" s="75">
        <f t="shared" si="4"/>
        <v>12</v>
      </c>
      <c r="Q13" s="59">
        <f t="shared" si="5"/>
        <v>5</v>
      </c>
      <c r="R13" s="76">
        <f t="shared" si="6"/>
        <v>41.7</v>
      </c>
      <c r="S13" s="104">
        <f t="shared" si="7"/>
        <v>8</v>
      </c>
      <c r="T13" s="66">
        <f t="shared" si="8"/>
        <v>-2</v>
      </c>
      <c r="U13" s="66">
        <f t="shared" si="9"/>
        <v>1</v>
      </c>
      <c r="V13" s="59">
        <v>1</v>
      </c>
      <c r="W13" s="59"/>
      <c r="X13" s="59">
        <v>4</v>
      </c>
      <c r="Y13" s="59">
        <v>1</v>
      </c>
      <c r="Z13" s="59">
        <v>1</v>
      </c>
      <c r="AA13" s="59">
        <v>3</v>
      </c>
      <c r="AB13" s="75">
        <v>8</v>
      </c>
      <c r="AC13" s="59">
        <v>4</v>
      </c>
      <c r="AD13" s="78">
        <v>2</v>
      </c>
      <c r="AE13" s="84">
        <f t="shared" si="10"/>
        <v>-4</v>
      </c>
      <c r="AF13" s="182">
        <f t="shared" si="11"/>
        <v>-6</v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hidden="1" thickBot="1">
      <c r="A14" s="104">
        <v>10</v>
      </c>
      <c r="B14" s="190" t="s">
        <v>51</v>
      </c>
      <c r="C14" s="230"/>
      <c r="D14" s="75"/>
      <c r="E14" s="59"/>
      <c r="F14" s="196">
        <f t="shared" si="0"/>
      </c>
      <c r="G14" s="75"/>
      <c r="H14" s="59"/>
      <c r="I14" s="196">
        <f t="shared" si="1"/>
      </c>
      <c r="J14" s="75"/>
      <c r="K14" s="59"/>
      <c r="L14" s="196">
        <f t="shared" si="2"/>
      </c>
      <c r="M14" s="75"/>
      <c r="N14" s="59"/>
      <c r="O14" s="196">
        <f t="shared" si="3"/>
      </c>
      <c r="P14" s="75">
        <f t="shared" si="4"/>
      </c>
      <c r="Q14" s="59">
        <f t="shared" si="5"/>
      </c>
      <c r="R14" s="76">
        <f t="shared" si="6"/>
      </c>
      <c r="S14" s="104">
        <f t="shared" si="7"/>
      </c>
      <c r="T14" s="66">
        <f t="shared" si="8"/>
      </c>
      <c r="U14" s="66">
        <f t="shared" si="9"/>
      </c>
      <c r="V14" s="59"/>
      <c r="W14" s="59"/>
      <c r="X14" s="59"/>
      <c r="Y14" s="59"/>
      <c r="Z14" s="59"/>
      <c r="AA14" s="59"/>
      <c r="AB14" s="75"/>
      <c r="AC14" s="59"/>
      <c r="AD14" s="78"/>
      <c r="AE14" s="84">
        <f t="shared" si="10"/>
      </c>
      <c r="AF14" s="182">
        <f t="shared" si="11"/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3.25" customHeight="1" thickBot="1">
      <c r="A15" s="104">
        <v>11</v>
      </c>
      <c r="B15" s="173" t="s">
        <v>39</v>
      </c>
      <c r="C15" s="230">
        <v>0.016724537037037</v>
      </c>
      <c r="D15" s="75">
        <v>4</v>
      </c>
      <c r="E15" s="59">
        <v>2</v>
      </c>
      <c r="F15" s="196">
        <f t="shared" si="0"/>
        <v>50</v>
      </c>
      <c r="G15" s="75">
        <v>2</v>
      </c>
      <c r="H15" s="59">
        <v>1</v>
      </c>
      <c r="I15" s="196">
        <f t="shared" si="1"/>
        <v>50</v>
      </c>
      <c r="J15" s="75"/>
      <c r="K15" s="59"/>
      <c r="L15" s="196">
        <f t="shared" si="2"/>
      </c>
      <c r="M15" s="75"/>
      <c r="N15" s="59"/>
      <c r="O15" s="196">
        <f t="shared" si="3"/>
      </c>
      <c r="P15" s="75">
        <f t="shared" si="4"/>
        <v>6</v>
      </c>
      <c r="Q15" s="59">
        <f t="shared" si="5"/>
        <v>3</v>
      </c>
      <c r="R15" s="76">
        <f t="shared" si="6"/>
        <v>50</v>
      </c>
      <c r="S15" s="104">
        <f t="shared" si="7"/>
        <v>6</v>
      </c>
      <c r="T15" s="66">
        <f t="shared" si="8"/>
        <v>0</v>
      </c>
      <c r="U15" s="66">
        <f t="shared" si="9"/>
        <v>1</v>
      </c>
      <c r="V15" s="59">
        <v>1</v>
      </c>
      <c r="W15" s="59">
        <v>2</v>
      </c>
      <c r="X15" s="59">
        <v>2</v>
      </c>
      <c r="Y15" s="59"/>
      <c r="Z15" s="59"/>
      <c r="AA15" s="59"/>
      <c r="AB15" s="75">
        <v>5</v>
      </c>
      <c r="AC15" s="59">
        <v>4</v>
      </c>
      <c r="AD15" s="78">
        <v>5</v>
      </c>
      <c r="AE15" s="84">
        <f t="shared" si="10"/>
        <v>-9</v>
      </c>
      <c r="AF15" s="182">
        <f t="shared" si="11"/>
        <v>-9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7" t="s">
        <v>40</v>
      </c>
      <c r="C16" s="230">
        <v>0.00891203703703704</v>
      </c>
      <c r="D16" s="75">
        <v>2</v>
      </c>
      <c r="E16" s="59">
        <v>2</v>
      </c>
      <c r="F16" s="196">
        <f t="shared" si="0"/>
        <v>100</v>
      </c>
      <c r="G16" s="75">
        <v>1</v>
      </c>
      <c r="H16" s="59">
        <v>0</v>
      </c>
      <c r="I16" s="196">
        <f t="shared" si="1"/>
        <v>0</v>
      </c>
      <c r="J16" s="75"/>
      <c r="K16" s="59"/>
      <c r="L16" s="196">
        <f t="shared" si="2"/>
      </c>
      <c r="M16" s="75">
        <v>2</v>
      </c>
      <c r="N16" s="59">
        <v>2</v>
      </c>
      <c r="O16" s="196">
        <f t="shared" si="3"/>
        <v>100</v>
      </c>
      <c r="P16" s="75">
        <f t="shared" si="4"/>
        <v>5</v>
      </c>
      <c r="Q16" s="59">
        <f t="shared" si="5"/>
        <v>4</v>
      </c>
      <c r="R16" s="76">
        <f t="shared" si="6"/>
        <v>80</v>
      </c>
      <c r="S16" s="104">
        <f t="shared" si="7"/>
        <v>6</v>
      </c>
      <c r="T16" s="66">
        <f t="shared" si="8"/>
        <v>3</v>
      </c>
      <c r="U16" s="66">
        <f t="shared" si="9"/>
        <v>1</v>
      </c>
      <c r="V16" s="59">
        <v>4</v>
      </c>
      <c r="W16" s="59">
        <v>2</v>
      </c>
      <c r="X16" s="59">
        <v>5</v>
      </c>
      <c r="Y16" s="59"/>
      <c r="Z16" s="59"/>
      <c r="AA16" s="59">
        <v>2</v>
      </c>
      <c r="AB16" s="75">
        <v>1</v>
      </c>
      <c r="AC16" s="59"/>
      <c r="AD16" s="78">
        <v>3</v>
      </c>
      <c r="AE16" s="84">
        <f t="shared" si="10"/>
        <v>9</v>
      </c>
      <c r="AF16" s="182">
        <f t="shared" si="11"/>
        <v>12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230">
        <v>0.00480324074074074</v>
      </c>
      <c r="D17" s="75">
        <v>2</v>
      </c>
      <c r="E17" s="59">
        <v>2</v>
      </c>
      <c r="F17" s="196">
        <f t="shared" si="0"/>
        <v>100</v>
      </c>
      <c r="G17" s="75">
        <v>1</v>
      </c>
      <c r="H17" s="59">
        <v>1</v>
      </c>
      <c r="I17" s="196">
        <f t="shared" si="1"/>
        <v>100</v>
      </c>
      <c r="J17" s="75"/>
      <c r="K17" s="59"/>
      <c r="L17" s="196">
        <f t="shared" si="2"/>
      </c>
      <c r="M17" s="75"/>
      <c r="N17" s="59"/>
      <c r="O17" s="196">
        <f t="shared" si="3"/>
      </c>
      <c r="P17" s="75">
        <f t="shared" si="4"/>
        <v>3</v>
      </c>
      <c r="Q17" s="59">
        <f t="shared" si="5"/>
        <v>3</v>
      </c>
      <c r="R17" s="76">
        <f t="shared" si="6"/>
        <v>100</v>
      </c>
      <c r="S17" s="104">
        <f t="shared" si="7"/>
        <v>6</v>
      </c>
      <c r="T17" s="66">
        <f t="shared" si="8"/>
        <v>3</v>
      </c>
      <c r="U17" s="66">
        <f t="shared" si="9"/>
        <v>1</v>
      </c>
      <c r="V17" s="59">
        <v>1</v>
      </c>
      <c r="W17" s="59">
        <v>1</v>
      </c>
      <c r="X17" s="59">
        <v>1</v>
      </c>
      <c r="Y17" s="59">
        <v>1</v>
      </c>
      <c r="Z17" s="59"/>
      <c r="AA17" s="59"/>
      <c r="AB17" s="75">
        <v>2</v>
      </c>
      <c r="AC17" s="59">
        <v>2</v>
      </c>
      <c r="AD17" s="78">
        <v>1</v>
      </c>
      <c r="AE17" s="84">
        <f t="shared" si="10"/>
        <v>-1</v>
      </c>
      <c r="AF17" s="182">
        <f t="shared" si="11"/>
        <v>2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hidden="1" thickBot="1">
      <c r="A18" s="104">
        <v>14</v>
      </c>
      <c r="B18" s="173"/>
      <c r="C18" s="230"/>
      <c r="D18" s="75"/>
      <c r="E18" s="59"/>
      <c r="F18" s="196">
        <f t="shared" si="0"/>
      </c>
      <c r="G18" s="75"/>
      <c r="H18" s="59"/>
      <c r="I18" s="196">
        <f t="shared" si="1"/>
      </c>
      <c r="J18" s="75"/>
      <c r="K18" s="59"/>
      <c r="L18" s="196">
        <f t="shared" si="2"/>
      </c>
      <c r="M18" s="75"/>
      <c r="N18" s="59"/>
      <c r="O18" s="196">
        <f t="shared" si="3"/>
      </c>
      <c r="P18" s="75">
        <f t="shared" si="4"/>
      </c>
      <c r="Q18" s="59">
        <f t="shared" si="5"/>
      </c>
      <c r="R18" s="76">
        <f t="shared" si="6"/>
      </c>
      <c r="S18" s="104">
        <f t="shared" si="7"/>
      </c>
      <c r="T18" s="66">
        <f t="shared" si="8"/>
      </c>
      <c r="U18" s="66">
        <f t="shared" si="9"/>
      </c>
      <c r="V18" s="59"/>
      <c r="W18" s="59"/>
      <c r="X18" s="59"/>
      <c r="Y18" s="59"/>
      <c r="Z18" s="59"/>
      <c r="AA18" s="59"/>
      <c r="AB18" s="75"/>
      <c r="AC18" s="59"/>
      <c r="AD18" s="78"/>
      <c r="AE18" s="84">
        <f t="shared" si="10"/>
      </c>
      <c r="AF18" s="182">
        <f t="shared" si="11"/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thickBot="1">
      <c r="A19" s="104">
        <v>15</v>
      </c>
      <c r="B19" s="173" t="s">
        <v>104</v>
      </c>
      <c r="C19" s="230">
        <v>0.00266203703703704</v>
      </c>
      <c r="D19" s="75"/>
      <c r="E19" s="59"/>
      <c r="F19" s="196">
        <f t="shared" si="0"/>
      </c>
      <c r="G19" s="75"/>
      <c r="H19" s="59"/>
      <c r="I19" s="196">
        <f t="shared" si="1"/>
      </c>
      <c r="J19" s="75">
        <v>1</v>
      </c>
      <c r="K19" s="59">
        <v>0</v>
      </c>
      <c r="L19" s="196">
        <f t="shared" si="2"/>
        <v>0</v>
      </c>
      <c r="M19" s="75"/>
      <c r="N19" s="59"/>
      <c r="O19" s="196">
        <f t="shared" si="3"/>
      </c>
      <c r="P19" s="75">
        <f t="shared" si="4"/>
        <v>1</v>
      </c>
      <c r="Q19" s="59">
        <f t="shared" si="5"/>
        <v>0</v>
      </c>
      <c r="R19" s="76">
        <f t="shared" si="6"/>
        <v>0</v>
      </c>
      <c r="S19" s="104">
        <f t="shared" si="7"/>
        <v>0</v>
      </c>
      <c r="T19" s="66">
        <f t="shared" si="8"/>
        <v>-1</v>
      </c>
      <c r="U19" s="66">
        <f t="shared" si="9"/>
        <v>1</v>
      </c>
      <c r="V19" s="59"/>
      <c r="W19" s="59"/>
      <c r="X19" s="59"/>
      <c r="Y19" s="59"/>
      <c r="Z19" s="59"/>
      <c r="AA19" s="59"/>
      <c r="AB19" s="75">
        <v>1</v>
      </c>
      <c r="AC19" s="59"/>
      <c r="AD19" s="78"/>
      <c r="AE19" s="84">
        <f t="shared" si="10"/>
        <v>-1</v>
      </c>
      <c r="AF19" s="182">
        <f t="shared" si="11"/>
        <v>-2</v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230">
        <v>0.00284722222222222</v>
      </c>
      <c r="D20" s="75"/>
      <c r="E20" s="59"/>
      <c r="F20" s="196">
        <f t="shared" si="0"/>
      </c>
      <c r="G20" s="75"/>
      <c r="H20" s="59"/>
      <c r="I20" s="196">
        <f t="shared" si="1"/>
      </c>
      <c r="J20" s="75">
        <v>3</v>
      </c>
      <c r="K20" s="59">
        <v>1</v>
      </c>
      <c r="L20" s="196">
        <f t="shared" si="2"/>
        <v>33.3</v>
      </c>
      <c r="M20" s="75"/>
      <c r="N20" s="59"/>
      <c r="O20" s="196">
        <f t="shared" si="3"/>
      </c>
      <c r="P20" s="75">
        <f t="shared" si="4"/>
        <v>3</v>
      </c>
      <c r="Q20" s="59">
        <f t="shared" si="5"/>
        <v>1</v>
      </c>
      <c r="R20" s="76">
        <f t="shared" si="6"/>
        <v>33.3</v>
      </c>
      <c r="S20" s="104">
        <f t="shared" si="7"/>
        <v>3</v>
      </c>
      <c r="T20" s="66">
        <f t="shared" si="8"/>
        <v>-1</v>
      </c>
      <c r="U20" s="66">
        <f t="shared" si="9"/>
        <v>1</v>
      </c>
      <c r="V20" s="59">
        <v>1</v>
      </c>
      <c r="W20" s="59">
        <v>1</v>
      </c>
      <c r="X20" s="59"/>
      <c r="Y20" s="59"/>
      <c r="Z20" s="59">
        <v>1</v>
      </c>
      <c r="AA20" s="59"/>
      <c r="AB20" s="75">
        <v>1</v>
      </c>
      <c r="AC20" s="59"/>
      <c r="AD20" s="78">
        <v>1</v>
      </c>
      <c r="AE20" s="84">
        <f t="shared" si="10"/>
        <v>1</v>
      </c>
      <c r="AF20" s="182">
        <f t="shared" si="11"/>
        <v>0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230">
        <v>0.0117361111111111</v>
      </c>
      <c r="D21" s="75"/>
      <c r="E21" s="59"/>
      <c r="F21" s="196">
        <f t="shared" si="0"/>
      </c>
      <c r="G21" s="75">
        <v>1</v>
      </c>
      <c r="H21" s="59">
        <v>0</v>
      </c>
      <c r="I21" s="196">
        <f t="shared" si="1"/>
        <v>0</v>
      </c>
      <c r="J21" s="75">
        <v>1</v>
      </c>
      <c r="K21" s="59">
        <v>0</v>
      </c>
      <c r="L21" s="196">
        <f t="shared" si="2"/>
        <v>0</v>
      </c>
      <c r="M21" s="75">
        <v>4</v>
      </c>
      <c r="N21" s="59">
        <v>4</v>
      </c>
      <c r="O21" s="196">
        <f t="shared" si="3"/>
        <v>100</v>
      </c>
      <c r="P21" s="75">
        <f t="shared" si="4"/>
        <v>6</v>
      </c>
      <c r="Q21" s="59">
        <f t="shared" si="5"/>
        <v>4</v>
      </c>
      <c r="R21" s="76">
        <f t="shared" si="6"/>
        <v>66.7</v>
      </c>
      <c r="S21" s="104">
        <f t="shared" si="7"/>
        <v>4</v>
      </c>
      <c r="T21" s="66">
        <f t="shared" si="8"/>
        <v>2</v>
      </c>
      <c r="U21" s="66">
        <f t="shared" si="9"/>
        <v>1</v>
      </c>
      <c r="V21" s="59">
        <v>1</v>
      </c>
      <c r="W21" s="59">
        <v>1</v>
      </c>
      <c r="X21" s="59">
        <v>3</v>
      </c>
      <c r="Y21" s="59"/>
      <c r="Z21" s="59">
        <v>1</v>
      </c>
      <c r="AA21" s="59">
        <v>4</v>
      </c>
      <c r="AB21" s="75">
        <v>1</v>
      </c>
      <c r="AC21" s="59">
        <v>1</v>
      </c>
      <c r="AD21" s="78">
        <v>2</v>
      </c>
      <c r="AE21" s="84">
        <f t="shared" si="10"/>
        <v>6</v>
      </c>
      <c r="AF21" s="182">
        <f t="shared" si="11"/>
        <v>8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230">
        <v>0.0184027777777778</v>
      </c>
      <c r="D22" s="75">
        <v>2</v>
      </c>
      <c r="E22" s="59">
        <v>0</v>
      </c>
      <c r="F22" s="196">
        <f t="shared" si="0"/>
        <v>0</v>
      </c>
      <c r="G22" s="75">
        <v>1</v>
      </c>
      <c r="H22" s="59">
        <v>0</v>
      </c>
      <c r="I22" s="196">
        <f t="shared" si="1"/>
        <v>0</v>
      </c>
      <c r="J22" s="75">
        <v>6</v>
      </c>
      <c r="K22" s="59">
        <v>0</v>
      </c>
      <c r="L22" s="196">
        <f t="shared" si="2"/>
        <v>0</v>
      </c>
      <c r="M22" s="75"/>
      <c r="N22" s="59"/>
      <c r="O22" s="196">
        <f t="shared" si="3"/>
      </c>
      <c r="P22" s="75">
        <f t="shared" si="4"/>
        <v>9</v>
      </c>
      <c r="Q22" s="59">
        <f t="shared" si="5"/>
        <v>0</v>
      </c>
      <c r="R22" s="76">
        <f t="shared" si="6"/>
        <v>0</v>
      </c>
      <c r="S22" s="104">
        <f t="shared" si="7"/>
        <v>0</v>
      </c>
      <c r="T22" s="66">
        <f t="shared" si="8"/>
        <v>-9</v>
      </c>
      <c r="U22" s="66">
        <f t="shared" si="9"/>
        <v>1</v>
      </c>
      <c r="V22" s="59">
        <v>2</v>
      </c>
      <c r="W22" s="59"/>
      <c r="X22" s="59">
        <v>1</v>
      </c>
      <c r="Y22" s="59"/>
      <c r="Z22" s="59"/>
      <c r="AA22" s="59"/>
      <c r="AB22" s="75">
        <v>1</v>
      </c>
      <c r="AC22" s="59"/>
      <c r="AD22" s="78">
        <v>4</v>
      </c>
      <c r="AE22" s="84">
        <f t="shared" si="10"/>
        <v>-2</v>
      </c>
      <c r="AF22" s="182">
        <f t="shared" si="11"/>
        <v>-11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231"/>
      <c r="D23" s="93"/>
      <c r="E23" s="94"/>
      <c r="F23" s="199">
        <f t="shared" si="0"/>
      </c>
      <c r="G23" s="93"/>
      <c r="H23" s="94"/>
      <c r="I23" s="200">
        <f t="shared" si="1"/>
      </c>
      <c r="J23" s="93"/>
      <c r="K23" s="94"/>
      <c r="L23" s="199">
        <f t="shared" si="2"/>
      </c>
      <c r="M23" s="93"/>
      <c r="N23" s="94"/>
      <c r="O23" s="200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1" t="s">
        <v>59</v>
      </c>
      <c r="B24" s="54"/>
      <c r="C24" s="234">
        <f>SUM(C7:C23)*60*24</f>
        <v>200</v>
      </c>
      <c r="D24" s="56">
        <f>SUM(D7:D23)</f>
        <v>25</v>
      </c>
      <c r="E24" s="57">
        <f>SUM(E7:E23)</f>
        <v>10</v>
      </c>
      <c r="F24" s="77">
        <f t="shared" si="0"/>
        <v>40</v>
      </c>
      <c r="G24" s="56">
        <f>SUM(G7:G23)</f>
        <v>30</v>
      </c>
      <c r="H24" s="57">
        <f>SUM(H7:H23)</f>
        <v>11</v>
      </c>
      <c r="I24" s="77">
        <f t="shared" si="1"/>
        <v>36.7</v>
      </c>
      <c r="J24" s="56">
        <f>SUM(J7:J23)</f>
        <v>23</v>
      </c>
      <c r="K24" s="57">
        <f>SUM(K7:K23)</f>
        <v>5</v>
      </c>
      <c r="L24" s="77">
        <f t="shared" si="2"/>
        <v>21.7</v>
      </c>
      <c r="M24" s="56">
        <f>SUM(M7:M23)</f>
        <v>11</v>
      </c>
      <c r="N24" s="57">
        <f>SUM(N7:N23)</f>
        <v>9</v>
      </c>
      <c r="O24" s="77">
        <f t="shared" si="3"/>
        <v>81.8</v>
      </c>
      <c r="P24" s="56">
        <f>SUM(P7:P23)</f>
        <v>89</v>
      </c>
      <c r="Q24" s="57">
        <f>SUM(Q7:Q23)</f>
        <v>35</v>
      </c>
      <c r="R24" s="77">
        <f>IF(P24=0,"",Q24/P24*100)</f>
        <v>39.3</v>
      </c>
      <c r="S24" s="180">
        <f>SUM(S7:S23)</f>
        <v>66</v>
      </c>
      <c r="T24" s="55">
        <f>SUM(T7:T23)</f>
        <v>-19</v>
      </c>
      <c r="U24" s="55"/>
      <c r="V24" s="56">
        <f aca="true" t="shared" si="12" ref="V24:AF24">SUM(V7:V23)</f>
        <v>15</v>
      </c>
      <c r="W24" s="57">
        <f t="shared" si="12"/>
        <v>13</v>
      </c>
      <c r="X24" s="57">
        <f t="shared" si="12"/>
        <v>28</v>
      </c>
      <c r="Y24" s="57">
        <f t="shared" si="12"/>
        <v>2</v>
      </c>
      <c r="Z24" s="57">
        <f t="shared" si="12"/>
        <v>6</v>
      </c>
      <c r="AA24" s="58">
        <f t="shared" si="12"/>
        <v>14</v>
      </c>
      <c r="AB24" s="56">
        <f t="shared" si="12"/>
        <v>31</v>
      </c>
      <c r="AC24" s="57">
        <f t="shared" si="12"/>
        <v>18</v>
      </c>
      <c r="AD24" s="58">
        <f t="shared" si="12"/>
        <v>22</v>
      </c>
      <c r="AE24" s="55">
        <f t="shared" si="12"/>
        <v>7</v>
      </c>
      <c r="AF24" s="55">
        <f t="shared" si="12"/>
        <v>-12</v>
      </c>
    </row>
  </sheetData>
  <mergeCells count="1">
    <mergeCell ref="T2:V2"/>
  </mergeCells>
  <printOptions horizontalCentered="1" verticalCentered="1"/>
  <pageMargins left="0.36" right="0.62" top="0.6" bottom="0.68" header="0.5" footer="0.42"/>
  <pageSetup blackAndWhite="1" fitToHeight="3" fitToWidth="1" horizontalDpi="600" verticalDpi="600" orientation="landscape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0">
    <pageSetUpPr fitToPage="1"/>
  </sheetPr>
  <dimension ref="A1:BG24"/>
  <sheetViews>
    <sheetView zoomScale="85" zoomScaleNormal="85" workbookViewId="0" topLeftCell="A1">
      <selection activeCell="T1" sqref="T1"/>
    </sheetView>
  </sheetViews>
  <sheetFormatPr defaultColWidth="9.00390625" defaultRowHeight="12.75"/>
  <cols>
    <col min="1" max="1" width="3.25390625" style="1" customWidth="1"/>
    <col min="2" max="2" width="12.00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3.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8" t="s">
        <v>64</v>
      </c>
      <c r="C1" s="43"/>
      <c r="D1" s="13"/>
      <c r="E1" s="13"/>
      <c r="F1" s="13"/>
      <c r="G1" s="13"/>
      <c r="H1" s="13"/>
      <c r="I1" s="13"/>
      <c r="J1" s="13"/>
      <c r="K1" s="14"/>
      <c r="L1" s="213" t="s">
        <v>105</v>
      </c>
      <c r="M1" s="213"/>
      <c r="N1" s="213"/>
      <c r="O1" s="213"/>
      <c r="P1" s="213"/>
      <c r="Q1" s="213"/>
      <c r="R1" s="213"/>
      <c r="S1" s="213"/>
      <c r="T1" s="213" t="s">
        <v>107</v>
      </c>
      <c r="U1" s="213"/>
      <c r="V1" s="213"/>
      <c r="W1" s="213"/>
      <c r="X1" s="213"/>
      <c r="Y1" s="213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9" t="s">
        <v>58</v>
      </c>
      <c r="C2" s="215"/>
      <c r="D2" s="83"/>
      <c r="E2" s="216" t="s">
        <v>27</v>
      </c>
      <c r="F2" s="217">
        <v>18</v>
      </c>
      <c r="G2" s="215"/>
      <c r="H2" s="218"/>
      <c r="I2" s="219"/>
      <c r="J2" s="219"/>
      <c r="K2" s="220"/>
      <c r="L2" s="83"/>
      <c r="M2" s="83" t="s">
        <v>1</v>
      </c>
      <c r="N2" s="83"/>
      <c r="O2" s="83" t="s">
        <v>106</v>
      </c>
      <c r="P2" s="221"/>
      <c r="Q2" s="222"/>
      <c r="T2" s="353">
        <v>39124</v>
      </c>
      <c r="U2" s="353"/>
      <c r="V2" s="353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6">
        <f aca="true" t="shared" si="0" ref="F7:F24">IF(D7=0,"",E7/D7*100)</f>
      </c>
      <c r="G7" s="75"/>
      <c r="H7" s="59"/>
      <c r="I7" s="191">
        <f aca="true" t="shared" si="1" ref="I7:I24">IF(G7=0,"",H7/G7*100)</f>
      </c>
      <c r="J7" s="75"/>
      <c r="K7" s="59"/>
      <c r="L7" s="196">
        <f aca="true" t="shared" si="2" ref="L7:L24">IF(J7=0,"",K7/J7*100)</f>
      </c>
      <c r="M7" s="75"/>
      <c r="N7" s="59"/>
      <c r="O7" s="191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hidden="1" thickBot="1">
      <c r="A8" s="104">
        <v>4</v>
      </c>
      <c r="B8" s="173" t="s">
        <v>55</v>
      </c>
      <c r="C8" s="230"/>
      <c r="D8" s="75"/>
      <c r="E8" s="59"/>
      <c r="F8" s="196">
        <f t="shared" si="0"/>
      </c>
      <c r="G8" s="75"/>
      <c r="H8" s="59"/>
      <c r="I8" s="196">
        <f t="shared" si="1"/>
      </c>
      <c r="J8" s="75"/>
      <c r="K8" s="59"/>
      <c r="L8" s="196">
        <f t="shared" si="2"/>
      </c>
      <c r="M8" s="75"/>
      <c r="N8" s="59"/>
      <c r="O8" s="196">
        <f t="shared" si="3"/>
      </c>
      <c r="P8" s="75">
        <f t="shared" si="4"/>
      </c>
      <c r="Q8" s="59">
        <f t="shared" si="5"/>
      </c>
      <c r="R8" s="76">
        <f t="shared" si="6"/>
      </c>
      <c r="S8" s="104">
        <f t="shared" si="7"/>
      </c>
      <c r="T8" s="66">
        <f t="shared" si="8"/>
      </c>
      <c r="U8" s="66">
        <f t="shared" si="9"/>
      </c>
      <c r="V8" s="75"/>
      <c r="W8" s="59"/>
      <c r="X8" s="59"/>
      <c r="Y8" s="59"/>
      <c r="Z8" s="111"/>
      <c r="AA8" s="78"/>
      <c r="AB8" s="75"/>
      <c r="AC8" s="59"/>
      <c r="AD8" s="78"/>
      <c r="AE8" s="84">
        <f t="shared" si="10"/>
      </c>
      <c r="AF8" s="182">
        <f t="shared" si="11"/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230">
        <v>0.0150462962962963</v>
      </c>
      <c r="D9" s="86">
        <v>3</v>
      </c>
      <c r="E9" s="59">
        <v>0</v>
      </c>
      <c r="F9" s="196">
        <f t="shared" si="0"/>
        <v>0</v>
      </c>
      <c r="G9" s="75">
        <v>2</v>
      </c>
      <c r="H9" s="59">
        <v>1</v>
      </c>
      <c r="I9" s="196">
        <f t="shared" si="1"/>
        <v>50</v>
      </c>
      <c r="J9" s="75">
        <v>3</v>
      </c>
      <c r="K9" s="59">
        <v>1</v>
      </c>
      <c r="L9" s="196">
        <f t="shared" si="2"/>
        <v>33.3</v>
      </c>
      <c r="M9" s="75">
        <v>2</v>
      </c>
      <c r="N9" s="59">
        <v>1</v>
      </c>
      <c r="O9" s="196">
        <f t="shared" si="3"/>
        <v>50</v>
      </c>
      <c r="P9" s="75">
        <f t="shared" si="4"/>
        <v>10</v>
      </c>
      <c r="Q9" s="59">
        <f t="shared" si="5"/>
        <v>3</v>
      </c>
      <c r="R9" s="76">
        <f t="shared" si="6"/>
        <v>30</v>
      </c>
      <c r="S9" s="104">
        <f t="shared" si="7"/>
        <v>6</v>
      </c>
      <c r="T9" s="66">
        <f t="shared" si="8"/>
        <v>-4</v>
      </c>
      <c r="U9" s="66">
        <f t="shared" si="9"/>
        <v>1</v>
      </c>
      <c r="V9" s="75">
        <v>2</v>
      </c>
      <c r="W9" s="59">
        <v>1</v>
      </c>
      <c r="X9" s="59">
        <v>4</v>
      </c>
      <c r="Y9" s="59"/>
      <c r="Z9" s="111">
        <v>1</v>
      </c>
      <c r="AA9" s="78">
        <v>1</v>
      </c>
      <c r="AB9" s="75">
        <v>7</v>
      </c>
      <c r="AC9" s="59">
        <v>4</v>
      </c>
      <c r="AD9" s="78">
        <v>4</v>
      </c>
      <c r="AE9" s="84">
        <f t="shared" si="10"/>
        <v>-6</v>
      </c>
      <c r="AF9" s="182">
        <f t="shared" si="11"/>
        <v>-10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hidden="1" thickBot="1">
      <c r="A10" s="104">
        <v>6</v>
      </c>
      <c r="B10" s="173" t="s">
        <v>49</v>
      </c>
      <c r="C10" s="230"/>
      <c r="D10" s="75"/>
      <c r="E10" s="59"/>
      <c r="F10" s="196">
        <f t="shared" si="0"/>
      </c>
      <c r="G10" s="75"/>
      <c r="H10" s="59"/>
      <c r="I10" s="196">
        <f t="shared" si="1"/>
      </c>
      <c r="J10" s="75"/>
      <c r="K10" s="59"/>
      <c r="L10" s="196">
        <f t="shared" si="2"/>
      </c>
      <c r="M10" s="75"/>
      <c r="N10" s="59"/>
      <c r="O10" s="196">
        <f t="shared" si="3"/>
      </c>
      <c r="P10" s="75">
        <f t="shared" si="4"/>
      </c>
      <c r="Q10" s="59">
        <f t="shared" si="5"/>
      </c>
      <c r="R10" s="76">
        <f t="shared" si="6"/>
      </c>
      <c r="S10" s="104">
        <f t="shared" si="7"/>
      </c>
      <c r="T10" s="66">
        <f t="shared" si="8"/>
      </c>
      <c r="U10" s="66">
        <f t="shared" si="9"/>
      </c>
      <c r="V10" s="59"/>
      <c r="W10" s="85"/>
      <c r="X10" s="59"/>
      <c r="Y10" s="59"/>
      <c r="Z10" s="59"/>
      <c r="AA10" s="59"/>
      <c r="AB10" s="75"/>
      <c r="AC10" s="59"/>
      <c r="AD10" s="78"/>
      <c r="AE10" s="84">
        <f t="shared" si="10"/>
      </c>
      <c r="AF10" s="182">
        <f t="shared" si="11"/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thickBot="1">
      <c r="A11" s="104">
        <v>7</v>
      </c>
      <c r="B11" s="173" t="s">
        <v>41</v>
      </c>
      <c r="C11" s="230">
        <v>0.0122106481481481</v>
      </c>
      <c r="D11" s="75">
        <v>3</v>
      </c>
      <c r="E11" s="59">
        <v>2</v>
      </c>
      <c r="F11" s="196">
        <f t="shared" si="0"/>
        <v>66.7</v>
      </c>
      <c r="G11" s="75">
        <v>4</v>
      </c>
      <c r="H11" s="59">
        <v>0</v>
      </c>
      <c r="I11" s="196">
        <f t="shared" si="1"/>
        <v>0</v>
      </c>
      <c r="J11" s="75">
        <v>1</v>
      </c>
      <c r="K11" s="59">
        <v>0</v>
      </c>
      <c r="L11" s="196">
        <f t="shared" si="2"/>
        <v>0</v>
      </c>
      <c r="M11" s="75">
        <v>3</v>
      </c>
      <c r="N11" s="59">
        <v>2</v>
      </c>
      <c r="O11" s="196">
        <f t="shared" si="3"/>
        <v>66.7</v>
      </c>
      <c r="P11" s="75">
        <f t="shared" si="4"/>
        <v>11</v>
      </c>
      <c r="Q11" s="59">
        <f t="shared" si="5"/>
        <v>4</v>
      </c>
      <c r="R11" s="76">
        <f t="shared" si="6"/>
        <v>36.4</v>
      </c>
      <c r="S11" s="104">
        <f t="shared" si="7"/>
        <v>6</v>
      </c>
      <c r="T11" s="66">
        <f t="shared" si="8"/>
        <v>-3</v>
      </c>
      <c r="U11" s="66">
        <f t="shared" si="9"/>
        <v>1</v>
      </c>
      <c r="V11" s="59">
        <v>1</v>
      </c>
      <c r="W11" s="59">
        <v>1</v>
      </c>
      <c r="X11" s="59">
        <v>3</v>
      </c>
      <c r="Y11" s="59">
        <v>1</v>
      </c>
      <c r="Z11" s="59">
        <v>2</v>
      </c>
      <c r="AA11" s="59">
        <v>4</v>
      </c>
      <c r="AB11" s="75">
        <v>8</v>
      </c>
      <c r="AC11" s="59">
        <v>4</v>
      </c>
      <c r="AD11" s="78">
        <v>1</v>
      </c>
      <c r="AE11" s="84">
        <f t="shared" si="10"/>
        <v>-1</v>
      </c>
      <c r="AF11" s="182">
        <f t="shared" si="11"/>
        <v>-4</v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230">
        <v>0.012037037037037</v>
      </c>
      <c r="D12" s="86">
        <v>5</v>
      </c>
      <c r="E12" s="59">
        <v>1</v>
      </c>
      <c r="F12" s="196">
        <f t="shared" si="0"/>
        <v>20</v>
      </c>
      <c r="G12" s="75">
        <v>2</v>
      </c>
      <c r="H12" s="59">
        <v>1</v>
      </c>
      <c r="I12" s="196">
        <f t="shared" si="1"/>
        <v>50</v>
      </c>
      <c r="J12" s="75">
        <v>1</v>
      </c>
      <c r="K12" s="59">
        <v>0</v>
      </c>
      <c r="L12" s="196">
        <f t="shared" si="2"/>
        <v>0</v>
      </c>
      <c r="M12" s="75">
        <v>4</v>
      </c>
      <c r="N12" s="59">
        <v>4</v>
      </c>
      <c r="O12" s="196">
        <f t="shared" si="3"/>
        <v>100</v>
      </c>
      <c r="P12" s="75">
        <f t="shared" si="4"/>
        <v>12</v>
      </c>
      <c r="Q12" s="59">
        <f t="shared" si="5"/>
        <v>6</v>
      </c>
      <c r="R12" s="76">
        <f t="shared" si="6"/>
        <v>50</v>
      </c>
      <c r="S12" s="104">
        <f t="shared" si="7"/>
        <v>8</v>
      </c>
      <c r="T12" s="66">
        <f t="shared" si="8"/>
        <v>0</v>
      </c>
      <c r="U12" s="66">
        <f t="shared" si="9"/>
        <v>1</v>
      </c>
      <c r="V12" s="59">
        <v>2</v>
      </c>
      <c r="W12" s="59"/>
      <c r="X12" s="59">
        <v>2</v>
      </c>
      <c r="Y12" s="59">
        <v>1</v>
      </c>
      <c r="Z12" s="59"/>
      <c r="AA12" s="59">
        <v>3</v>
      </c>
      <c r="AB12" s="75">
        <v>5</v>
      </c>
      <c r="AC12" s="59">
        <v>2</v>
      </c>
      <c r="AD12" s="78">
        <v>1</v>
      </c>
      <c r="AE12" s="84">
        <f t="shared" si="10"/>
        <v>0</v>
      </c>
      <c r="AF12" s="182">
        <f t="shared" si="11"/>
        <v>0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thickBot="1">
      <c r="A13" s="104">
        <v>9</v>
      </c>
      <c r="B13" s="173" t="s">
        <v>37</v>
      </c>
      <c r="C13" s="230">
        <v>0.0166666666666667</v>
      </c>
      <c r="D13" s="75">
        <v>2</v>
      </c>
      <c r="E13" s="59">
        <v>1</v>
      </c>
      <c r="F13" s="196">
        <f t="shared" si="0"/>
        <v>50</v>
      </c>
      <c r="G13" s="75">
        <v>1</v>
      </c>
      <c r="H13" s="59">
        <v>0</v>
      </c>
      <c r="I13" s="196">
        <f t="shared" si="1"/>
        <v>0</v>
      </c>
      <c r="J13" s="75">
        <v>2</v>
      </c>
      <c r="K13" s="59">
        <v>2</v>
      </c>
      <c r="L13" s="196">
        <f t="shared" si="2"/>
        <v>100</v>
      </c>
      <c r="M13" s="75"/>
      <c r="N13" s="59"/>
      <c r="O13" s="196">
        <f t="shared" si="3"/>
      </c>
      <c r="P13" s="75">
        <f t="shared" si="4"/>
        <v>5</v>
      </c>
      <c r="Q13" s="59">
        <f t="shared" si="5"/>
        <v>3</v>
      </c>
      <c r="R13" s="76">
        <f t="shared" si="6"/>
        <v>60</v>
      </c>
      <c r="S13" s="104">
        <f t="shared" si="7"/>
        <v>8</v>
      </c>
      <c r="T13" s="66">
        <f t="shared" si="8"/>
        <v>1</v>
      </c>
      <c r="U13" s="66">
        <f t="shared" si="9"/>
        <v>1</v>
      </c>
      <c r="V13" s="59">
        <v>1</v>
      </c>
      <c r="W13" s="59"/>
      <c r="X13" s="59"/>
      <c r="Y13" s="59">
        <v>1</v>
      </c>
      <c r="Z13" s="59"/>
      <c r="AA13" s="59">
        <v>1</v>
      </c>
      <c r="AB13" s="75">
        <v>1</v>
      </c>
      <c r="AC13" s="59">
        <v>2</v>
      </c>
      <c r="AD13" s="78"/>
      <c r="AE13" s="84">
        <f t="shared" si="10"/>
        <v>0</v>
      </c>
      <c r="AF13" s="182">
        <f t="shared" si="11"/>
        <v>1</v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230">
        <v>0.0157407407407407</v>
      </c>
      <c r="D14" s="75">
        <v>2</v>
      </c>
      <c r="E14" s="59">
        <v>0</v>
      </c>
      <c r="F14" s="196">
        <f t="shared" si="0"/>
        <v>0</v>
      </c>
      <c r="G14" s="75">
        <v>4</v>
      </c>
      <c r="H14" s="59">
        <v>1</v>
      </c>
      <c r="I14" s="196">
        <f t="shared" si="1"/>
        <v>25</v>
      </c>
      <c r="J14" s="75">
        <v>5</v>
      </c>
      <c r="K14" s="59">
        <v>1</v>
      </c>
      <c r="L14" s="196">
        <f t="shared" si="2"/>
        <v>20</v>
      </c>
      <c r="M14" s="75">
        <v>4</v>
      </c>
      <c r="N14" s="59">
        <v>2</v>
      </c>
      <c r="O14" s="196">
        <f t="shared" si="3"/>
        <v>50</v>
      </c>
      <c r="P14" s="75">
        <f t="shared" si="4"/>
        <v>15</v>
      </c>
      <c r="Q14" s="59">
        <f t="shared" si="5"/>
        <v>4</v>
      </c>
      <c r="R14" s="76">
        <f t="shared" si="6"/>
        <v>26.7</v>
      </c>
      <c r="S14" s="104">
        <f t="shared" si="7"/>
        <v>7</v>
      </c>
      <c r="T14" s="66">
        <f t="shared" si="8"/>
        <v>-7</v>
      </c>
      <c r="U14" s="66">
        <f t="shared" si="9"/>
        <v>1</v>
      </c>
      <c r="V14" s="59">
        <v>1</v>
      </c>
      <c r="W14" s="59"/>
      <c r="X14" s="59">
        <v>2</v>
      </c>
      <c r="Y14" s="59"/>
      <c r="Z14" s="59">
        <v>4</v>
      </c>
      <c r="AA14" s="59">
        <v>6</v>
      </c>
      <c r="AB14" s="75">
        <v>6</v>
      </c>
      <c r="AC14" s="59">
        <v>3</v>
      </c>
      <c r="AD14" s="78">
        <v>2</v>
      </c>
      <c r="AE14" s="84">
        <f t="shared" si="10"/>
        <v>2</v>
      </c>
      <c r="AF14" s="182">
        <f t="shared" si="11"/>
        <v>-5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3.25" customHeight="1" thickBot="1">
      <c r="A15" s="104">
        <v>11</v>
      </c>
      <c r="B15" s="173" t="s">
        <v>39</v>
      </c>
      <c r="C15" s="230">
        <v>0.0157407407407407</v>
      </c>
      <c r="D15" s="75">
        <v>7</v>
      </c>
      <c r="E15" s="59">
        <v>2</v>
      </c>
      <c r="F15" s="196">
        <f t="shared" si="0"/>
        <v>28.6</v>
      </c>
      <c r="G15" s="75">
        <v>2</v>
      </c>
      <c r="H15" s="59">
        <v>1</v>
      </c>
      <c r="I15" s="196">
        <f t="shared" si="1"/>
        <v>50</v>
      </c>
      <c r="J15" s="75"/>
      <c r="K15" s="59"/>
      <c r="L15" s="196">
        <f t="shared" si="2"/>
      </c>
      <c r="M15" s="75"/>
      <c r="N15" s="59"/>
      <c r="O15" s="196">
        <f t="shared" si="3"/>
      </c>
      <c r="P15" s="75">
        <f t="shared" si="4"/>
        <v>9</v>
      </c>
      <c r="Q15" s="59">
        <f t="shared" si="5"/>
        <v>3</v>
      </c>
      <c r="R15" s="76">
        <f t="shared" si="6"/>
        <v>33.3</v>
      </c>
      <c r="S15" s="104">
        <f t="shared" si="7"/>
        <v>6</v>
      </c>
      <c r="T15" s="66">
        <f t="shared" si="8"/>
        <v>-3</v>
      </c>
      <c r="U15" s="66">
        <f t="shared" si="9"/>
        <v>1</v>
      </c>
      <c r="V15" s="59">
        <v>3</v>
      </c>
      <c r="W15" s="59">
        <v>3</v>
      </c>
      <c r="X15" s="59">
        <v>2</v>
      </c>
      <c r="Y15" s="59">
        <v>1</v>
      </c>
      <c r="Z15" s="59"/>
      <c r="AA15" s="59">
        <v>1</v>
      </c>
      <c r="AB15" s="75">
        <v>2</v>
      </c>
      <c r="AC15" s="59"/>
      <c r="AD15" s="78">
        <v>4</v>
      </c>
      <c r="AE15" s="84">
        <f t="shared" si="10"/>
        <v>4</v>
      </c>
      <c r="AF15" s="182">
        <f t="shared" si="11"/>
        <v>1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hidden="1" thickBot="1">
      <c r="A16" s="104">
        <v>12</v>
      </c>
      <c r="B16" s="207" t="s">
        <v>40</v>
      </c>
      <c r="C16" s="230"/>
      <c r="D16" s="75"/>
      <c r="E16" s="59"/>
      <c r="F16" s="196">
        <f t="shared" si="0"/>
      </c>
      <c r="G16" s="75"/>
      <c r="H16" s="59"/>
      <c r="I16" s="196">
        <f t="shared" si="1"/>
      </c>
      <c r="J16" s="75"/>
      <c r="K16" s="59"/>
      <c r="L16" s="196">
        <f t="shared" si="2"/>
      </c>
      <c r="M16" s="75"/>
      <c r="N16" s="59"/>
      <c r="O16" s="196">
        <f t="shared" si="3"/>
      </c>
      <c r="P16" s="75">
        <f t="shared" si="4"/>
      </c>
      <c r="Q16" s="59">
        <f t="shared" si="5"/>
      </c>
      <c r="R16" s="76">
        <f t="shared" si="6"/>
      </c>
      <c r="S16" s="104">
        <f t="shared" si="7"/>
      </c>
      <c r="T16" s="66">
        <f t="shared" si="8"/>
      </c>
      <c r="U16" s="66">
        <f t="shared" si="9"/>
      </c>
      <c r="V16" s="59"/>
      <c r="W16" s="59"/>
      <c r="X16" s="59"/>
      <c r="Y16" s="59"/>
      <c r="Z16" s="59"/>
      <c r="AA16" s="59"/>
      <c r="AB16" s="75"/>
      <c r="AC16" s="59"/>
      <c r="AD16" s="78"/>
      <c r="AE16" s="84">
        <f t="shared" si="10"/>
      </c>
      <c r="AF16" s="182">
        <f t="shared" si="11"/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230">
        <v>0.012037037037037</v>
      </c>
      <c r="D17" s="75"/>
      <c r="E17" s="59"/>
      <c r="F17" s="196">
        <f t="shared" si="0"/>
      </c>
      <c r="G17" s="75">
        <v>3</v>
      </c>
      <c r="H17" s="59">
        <v>1</v>
      </c>
      <c r="I17" s="196">
        <f t="shared" si="1"/>
        <v>33.3</v>
      </c>
      <c r="J17" s="75">
        <v>1</v>
      </c>
      <c r="K17" s="59">
        <v>1</v>
      </c>
      <c r="L17" s="196">
        <f t="shared" si="2"/>
        <v>100</v>
      </c>
      <c r="M17" s="75"/>
      <c r="N17" s="59"/>
      <c r="O17" s="196">
        <f t="shared" si="3"/>
      </c>
      <c r="P17" s="75">
        <f t="shared" si="4"/>
        <v>4</v>
      </c>
      <c r="Q17" s="59">
        <f t="shared" si="5"/>
        <v>2</v>
      </c>
      <c r="R17" s="76">
        <f t="shared" si="6"/>
        <v>50</v>
      </c>
      <c r="S17" s="104">
        <f t="shared" si="7"/>
        <v>5</v>
      </c>
      <c r="T17" s="66">
        <f t="shared" si="8"/>
        <v>0</v>
      </c>
      <c r="U17" s="66">
        <f t="shared" si="9"/>
        <v>1</v>
      </c>
      <c r="V17" s="59">
        <v>2</v>
      </c>
      <c r="W17" s="59">
        <v>4</v>
      </c>
      <c r="X17" s="59">
        <v>1</v>
      </c>
      <c r="Y17" s="59"/>
      <c r="Z17" s="59"/>
      <c r="AA17" s="59"/>
      <c r="AB17" s="75">
        <v>6</v>
      </c>
      <c r="AC17" s="59"/>
      <c r="AD17" s="78">
        <v>2</v>
      </c>
      <c r="AE17" s="84">
        <f t="shared" si="10"/>
        <v>-1</v>
      </c>
      <c r="AF17" s="182">
        <f t="shared" si="11"/>
        <v>-1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hidden="1" thickBot="1">
      <c r="A18" s="104">
        <v>14</v>
      </c>
      <c r="B18" s="173"/>
      <c r="C18" s="230"/>
      <c r="D18" s="75"/>
      <c r="E18" s="59"/>
      <c r="F18" s="196">
        <f t="shared" si="0"/>
      </c>
      <c r="G18" s="75"/>
      <c r="H18" s="59"/>
      <c r="I18" s="196">
        <f t="shared" si="1"/>
      </c>
      <c r="J18" s="75"/>
      <c r="K18" s="59"/>
      <c r="L18" s="196">
        <f t="shared" si="2"/>
      </c>
      <c r="M18" s="75"/>
      <c r="N18" s="59"/>
      <c r="O18" s="196">
        <f t="shared" si="3"/>
      </c>
      <c r="P18" s="75">
        <f t="shared" si="4"/>
      </c>
      <c r="Q18" s="59">
        <f t="shared" si="5"/>
      </c>
      <c r="R18" s="76">
        <f t="shared" si="6"/>
      </c>
      <c r="S18" s="104">
        <f t="shared" si="7"/>
      </c>
      <c r="T18" s="66">
        <f t="shared" si="8"/>
      </c>
      <c r="U18" s="66">
        <f t="shared" si="9"/>
      </c>
      <c r="V18" s="59"/>
      <c r="W18" s="59"/>
      <c r="X18" s="59"/>
      <c r="Y18" s="59"/>
      <c r="Z18" s="59"/>
      <c r="AA18" s="59"/>
      <c r="AB18" s="75"/>
      <c r="AC18" s="59"/>
      <c r="AD18" s="78"/>
      <c r="AE18" s="84">
        <f t="shared" si="10"/>
      </c>
      <c r="AF18" s="182">
        <f t="shared" si="11"/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thickBot="1">
      <c r="A19" s="104">
        <v>15</v>
      </c>
      <c r="B19" s="173" t="s">
        <v>104</v>
      </c>
      <c r="C19" s="230">
        <v>0.00868055555555556</v>
      </c>
      <c r="D19" s="75">
        <v>1</v>
      </c>
      <c r="E19" s="59">
        <v>1</v>
      </c>
      <c r="F19" s="196">
        <f t="shared" si="0"/>
        <v>100</v>
      </c>
      <c r="G19" s="75">
        <v>4</v>
      </c>
      <c r="H19" s="59">
        <v>1</v>
      </c>
      <c r="I19" s="196">
        <f t="shared" si="1"/>
        <v>25</v>
      </c>
      <c r="J19" s="75"/>
      <c r="K19" s="59"/>
      <c r="L19" s="196">
        <f t="shared" si="2"/>
      </c>
      <c r="M19" s="75"/>
      <c r="N19" s="59"/>
      <c r="O19" s="196">
        <f t="shared" si="3"/>
      </c>
      <c r="P19" s="75">
        <f t="shared" si="4"/>
        <v>5</v>
      </c>
      <c r="Q19" s="59">
        <f t="shared" si="5"/>
        <v>2</v>
      </c>
      <c r="R19" s="76">
        <f t="shared" si="6"/>
        <v>40</v>
      </c>
      <c r="S19" s="104">
        <f t="shared" si="7"/>
        <v>4</v>
      </c>
      <c r="T19" s="66">
        <f t="shared" si="8"/>
        <v>-1</v>
      </c>
      <c r="U19" s="66">
        <f t="shared" si="9"/>
        <v>1</v>
      </c>
      <c r="V19" s="59">
        <v>1</v>
      </c>
      <c r="W19" s="59"/>
      <c r="X19" s="59"/>
      <c r="Y19" s="59"/>
      <c r="Z19" s="59"/>
      <c r="AA19" s="59">
        <v>1</v>
      </c>
      <c r="AB19" s="75">
        <v>3</v>
      </c>
      <c r="AC19" s="59"/>
      <c r="AD19" s="78">
        <v>3</v>
      </c>
      <c r="AE19" s="84">
        <f t="shared" si="10"/>
        <v>-4</v>
      </c>
      <c r="AF19" s="182">
        <f t="shared" si="11"/>
        <v>-5</v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230">
        <v>0.012037037037037</v>
      </c>
      <c r="D20" s="75">
        <v>2</v>
      </c>
      <c r="E20" s="59">
        <v>1</v>
      </c>
      <c r="F20" s="196">
        <f t="shared" si="0"/>
        <v>50</v>
      </c>
      <c r="G20" s="75">
        <v>3</v>
      </c>
      <c r="H20" s="59">
        <v>2</v>
      </c>
      <c r="I20" s="196">
        <f t="shared" si="1"/>
        <v>66.7</v>
      </c>
      <c r="J20" s="75">
        <v>2</v>
      </c>
      <c r="K20" s="59">
        <v>0</v>
      </c>
      <c r="L20" s="196">
        <f t="shared" si="2"/>
        <v>0</v>
      </c>
      <c r="M20" s="75">
        <v>6</v>
      </c>
      <c r="N20" s="59">
        <v>1</v>
      </c>
      <c r="O20" s="196">
        <f t="shared" si="3"/>
        <v>16.7</v>
      </c>
      <c r="P20" s="75">
        <f t="shared" si="4"/>
        <v>13</v>
      </c>
      <c r="Q20" s="59">
        <f t="shared" si="5"/>
        <v>4</v>
      </c>
      <c r="R20" s="76">
        <f t="shared" si="6"/>
        <v>30.8</v>
      </c>
      <c r="S20" s="104">
        <f t="shared" si="7"/>
        <v>7</v>
      </c>
      <c r="T20" s="66">
        <f t="shared" si="8"/>
        <v>-5</v>
      </c>
      <c r="U20" s="66">
        <f t="shared" si="9"/>
        <v>1</v>
      </c>
      <c r="V20" s="59">
        <v>1</v>
      </c>
      <c r="W20" s="59">
        <v>1</v>
      </c>
      <c r="X20" s="59">
        <v>2</v>
      </c>
      <c r="Y20" s="59"/>
      <c r="Z20" s="59"/>
      <c r="AA20" s="59">
        <v>3</v>
      </c>
      <c r="AB20" s="75">
        <v>4</v>
      </c>
      <c r="AC20" s="59">
        <v>3</v>
      </c>
      <c r="AD20" s="78"/>
      <c r="AE20" s="84">
        <f t="shared" si="10"/>
        <v>0</v>
      </c>
      <c r="AF20" s="182">
        <f t="shared" si="11"/>
        <v>-5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230">
        <v>0.0103009259259259</v>
      </c>
      <c r="D21" s="75">
        <v>1</v>
      </c>
      <c r="E21" s="59">
        <v>0</v>
      </c>
      <c r="F21" s="196">
        <f t="shared" si="0"/>
        <v>0</v>
      </c>
      <c r="G21" s="75"/>
      <c r="H21" s="59"/>
      <c r="I21" s="196">
        <f t="shared" si="1"/>
      </c>
      <c r="J21" s="75">
        <v>1</v>
      </c>
      <c r="K21" s="59">
        <v>0</v>
      </c>
      <c r="L21" s="196">
        <f t="shared" si="2"/>
        <v>0</v>
      </c>
      <c r="M21" s="75"/>
      <c r="N21" s="59"/>
      <c r="O21" s="196">
        <f t="shared" si="3"/>
      </c>
      <c r="P21" s="75">
        <f t="shared" si="4"/>
        <v>2</v>
      </c>
      <c r="Q21" s="59">
        <f t="shared" si="5"/>
        <v>0</v>
      </c>
      <c r="R21" s="76">
        <f t="shared" si="6"/>
        <v>0</v>
      </c>
      <c r="S21" s="104">
        <f t="shared" si="7"/>
        <v>0</v>
      </c>
      <c r="T21" s="66">
        <f t="shared" si="8"/>
        <v>-2</v>
      </c>
      <c r="U21" s="66">
        <f t="shared" si="9"/>
        <v>1</v>
      </c>
      <c r="V21" s="59">
        <v>1</v>
      </c>
      <c r="W21" s="59"/>
      <c r="X21" s="59">
        <v>3</v>
      </c>
      <c r="Y21" s="59"/>
      <c r="Z21" s="59">
        <v>3</v>
      </c>
      <c r="AA21" s="59">
        <v>3</v>
      </c>
      <c r="AB21" s="75"/>
      <c r="AC21" s="59">
        <v>5</v>
      </c>
      <c r="AD21" s="78"/>
      <c r="AE21" s="84">
        <f t="shared" si="10"/>
        <v>5</v>
      </c>
      <c r="AF21" s="182">
        <f t="shared" si="11"/>
        <v>3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230">
        <v>0.0083912037037037</v>
      </c>
      <c r="D22" s="75"/>
      <c r="E22" s="59"/>
      <c r="F22" s="196">
        <f t="shared" si="0"/>
      </c>
      <c r="G22" s="75"/>
      <c r="H22" s="59"/>
      <c r="I22" s="196">
        <f t="shared" si="1"/>
      </c>
      <c r="J22" s="75"/>
      <c r="K22" s="59"/>
      <c r="L22" s="196">
        <f t="shared" si="2"/>
      </c>
      <c r="M22" s="75"/>
      <c r="N22" s="59"/>
      <c r="O22" s="196">
        <f t="shared" si="3"/>
      </c>
      <c r="P22" s="75">
        <f t="shared" si="4"/>
        <v>0</v>
      </c>
      <c r="Q22" s="59">
        <f t="shared" si="5"/>
        <v>0</v>
      </c>
      <c r="R22" s="76">
        <f t="shared" si="6"/>
      </c>
      <c r="S22" s="104">
        <f t="shared" si="7"/>
        <v>0</v>
      </c>
      <c r="T22" s="66">
        <f t="shared" si="8"/>
        <v>0</v>
      </c>
      <c r="U22" s="66">
        <f t="shared" si="9"/>
        <v>1</v>
      </c>
      <c r="V22" s="59">
        <v>3</v>
      </c>
      <c r="W22" s="59"/>
      <c r="X22" s="59">
        <v>1</v>
      </c>
      <c r="Y22" s="59"/>
      <c r="Z22" s="59"/>
      <c r="AA22" s="59"/>
      <c r="AB22" s="75">
        <v>5</v>
      </c>
      <c r="AC22" s="59">
        <v>2</v>
      </c>
      <c r="AD22" s="78"/>
      <c r="AE22" s="84">
        <f t="shared" si="10"/>
        <v>-3</v>
      </c>
      <c r="AF22" s="182">
        <f t="shared" si="11"/>
        <v>-3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231"/>
      <c r="D23" s="93"/>
      <c r="E23" s="94"/>
      <c r="F23" s="199">
        <f t="shared" si="0"/>
      </c>
      <c r="G23" s="93"/>
      <c r="H23" s="94"/>
      <c r="I23" s="200">
        <f t="shared" si="1"/>
      </c>
      <c r="J23" s="93"/>
      <c r="K23" s="94"/>
      <c r="L23" s="199">
        <f t="shared" si="2"/>
      </c>
      <c r="M23" s="93"/>
      <c r="N23" s="94"/>
      <c r="O23" s="200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1" t="s">
        <v>59</v>
      </c>
      <c r="B24" s="54"/>
      <c r="C24" s="234">
        <f>SUM(C7:C23)*60*24</f>
        <v>200</v>
      </c>
      <c r="D24" s="56">
        <f>SUM(D7:D23)</f>
        <v>26</v>
      </c>
      <c r="E24" s="57">
        <f>SUM(E7:E23)</f>
        <v>8</v>
      </c>
      <c r="F24" s="77">
        <f t="shared" si="0"/>
        <v>30.8</v>
      </c>
      <c r="G24" s="56">
        <f>SUM(G7:G23)</f>
        <v>25</v>
      </c>
      <c r="H24" s="57">
        <f>SUM(H7:H23)</f>
        <v>8</v>
      </c>
      <c r="I24" s="77">
        <f t="shared" si="1"/>
        <v>32</v>
      </c>
      <c r="J24" s="56">
        <f>SUM(J7:J23)</f>
        <v>16</v>
      </c>
      <c r="K24" s="57">
        <f>SUM(K7:K23)</f>
        <v>5</v>
      </c>
      <c r="L24" s="77">
        <f t="shared" si="2"/>
        <v>31.3</v>
      </c>
      <c r="M24" s="56">
        <f>SUM(M7:M23)</f>
        <v>19</v>
      </c>
      <c r="N24" s="57">
        <f>SUM(N7:N23)</f>
        <v>10</v>
      </c>
      <c r="O24" s="77">
        <f t="shared" si="3"/>
        <v>52.6</v>
      </c>
      <c r="P24" s="56">
        <f>SUM(P7:P23)</f>
        <v>86</v>
      </c>
      <c r="Q24" s="57">
        <f>SUM(Q7:Q23)</f>
        <v>31</v>
      </c>
      <c r="R24" s="77">
        <f>IF(P24=0,"",Q24/P24*100)</f>
        <v>36</v>
      </c>
      <c r="S24" s="180">
        <f>SUM(S7:S23)</f>
        <v>57</v>
      </c>
      <c r="T24" s="55">
        <f>SUM(T7:T23)</f>
        <v>-24</v>
      </c>
      <c r="U24" s="55"/>
      <c r="V24" s="56">
        <f aca="true" t="shared" si="12" ref="V24:AF24">SUM(V7:V23)</f>
        <v>18</v>
      </c>
      <c r="W24" s="57">
        <f t="shared" si="12"/>
        <v>10</v>
      </c>
      <c r="X24" s="57">
        <f t="shared" si="12"/>
        <v>20</v>
      </c>
      <c r="Y24" s="57">
        <f t="shared" si="12"/>
        <v>4</v>
      </c>
      <c r="Z24" s="57">
        <f t="shared" si="12"/>
        <v>10</v>
      </c>
      <c r="AA24" s="58">
        <f t="shared" si="12"/>
        <v>23</v>
      </c>
      <c r="AB24" s="56">
        <f t="shared" si="12"/>
        <v>47</v>
      </c>
      <c r="AC24" s="57">
        <f t="shared" si="12"/>
        <v>25</v>
      </c>
      <c r="AD24" s="58">
        <f t="shared" si="12"/>
        <v>17</v>
      </c>
      <c r="AE24" s="55">
        <f t="shared" si="12"/>
        <v>-4</v>
      </c>
      <c r="AF24" s="55">
        <f t="shared" si="12"/>
        <v>-28</v>
      </c>
    </row>
  </sheetData>
  <mergeCells count="1">
    <mergeCell ref="T2:V2"/>
  </mergeCells>
  <printOptions horizontalCentered="1" verticalCentered="1"/>
  <pageMargins left="0.36" right="0.62" top="0.6" bottom="0.68" header="0.5" footer="0.42"/>
  <pageSetup blackAndWhite="1" fitToHeight="3" fitToWidth="1" horizontalDpi="600" verticalDpi="600" orientation="landscape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A1:BG24"/>
  <sheetViews>
    <sheetView zoomScale="85" zoomScaleNormal="85" workbookViewId="0" topLeftCell="A1">
      <selection activeCell="L35" sqref="L35"/>
    </sheetView>
  </sheetViews>
  <sheetFormatPr defaultColWidth="9.00390625" defaultRowHeight="12.75"/>
  <cols>
    <col min="1" max="1" width="3.25390625" style="1" customWidth="1"/>
    <col min="2" max="2" width="12.1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3.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8" t="s">
        <v>64</v>
      </c>
      <c r="C1" s="43"/>
      <c r="D1" s="13"/>
      <c r="E1" s="13"/>
      <c r="F1" s="13"/>
      <c r="G1" s="13"/>
      <c r="H1" s="13"/>
      <c r="I1" s="13"/>
      <c r="J1" s="13"/>
      <c r="K1" s="14"/>
      <c r="L1" s="213" t="s">
        <v>108</v>
      </c>
      <c r="M1" s="213"/>
      <c r="N1" s="213"/>
      <c r="O1" s="213"/>
      <c r="P1" s="213"/>
      <c r="Q1" s="213"/>
      <c r="R1" s="213"/>
      <c r="S1" s="213"/>
      <c r="T1" s="213" t="s">
        <v>109</v>
      </c>
      <c r="U1" s="213"/>
      <c r="V1" s="213"/>
      <c r="W1" s="213"/>
      <c r="X1" s="213"/>
      <c r="Y1" s="213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9" t="s">
        <v>58</v>
      </c>
      <c r="C2" s="215"/>
      <c r="D2" s="83"/>
      <c r="E2" s="216" t="s">
        <v>27</v>
      </c>
      <c r="F2" s="217">
        <v>19</v>
      </c>
      <c r="G2" s="215"/>
      <c r="H2" s="218"/>
      <c r="I2" s="219"/>
      <c r="J2" s="219"/>
      <c r="K2" s="220"/>
      <c r="L2" s="83"/>
      <c r="M2" s="83" t="s">
        <v>1</v>
      </c>
      <c r="N2" s="83"/>
      <c r="O2" s="83" t="s">
        <v>74</v>
      </c>
      <c r="P2" s="221"/>
      <c r="Q2" s="222"/>
      <c r="T2" s="353">
        <v>39137</v>
      </c>
      <c r="U2" s="353"/>
      <c r="V2" s="353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6">
        <f aca="true" t="shared" si="0" ref="F7:F24">IF(D7=0,"",E7/D7*100)</f>
      </c>
      <c r="G7" s="75"/>
      <c r="H7" s="59"/>
      <c r="I7" s="191">
        <f aca="true" t="shared" si="1" ref="I7:I24">IF(G7=0,"",H7/G7*100)</f>
      </c>
      <c r="J7" s="75"/>
      <c r="K7" s="59"/>
      <c r="L7" s="196">
        <f aca="true" t="shared" si="2" ref="L7:L24">IF(J7=0,"",K7/J7*100)</f>
      </c>
      <c r="M7" s="75"/>
      <c r="N7" s="59"/>
      <c r="O7" s="191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hidden="1" thickBot="1">
      <c r="A8" s="104">
        <v>4</v>
      </c>
      <c r="B8" s="173" t="s">
        <v>55</v>
      </c>
      <c r="C8" s="230"/>
      <c r="D8" s="75"/>
      <c r="E8" s="59"/>
      <c r="F8" s="196">
        <f t="shared" si="0"/>
      </c>
      <c r="G8" s="75"/>
      <c r="H8" s="59"/>
      <c r="I8" s="191">
        <f t="shared" si="1"/>
      </c>
      <c r="J8" s="75"/>
      <c r="K8" s="59"/>
      <c r="L8" s="196">
        <f t="shared" si="2"/>
      </c>
      <c r="M8" s="75"/>
      <c r="N8" s="59"/>
      <c r="O8" s="191">
        <f t="shared" si="3"/>
      </c>
      <c r="P8" s="75">
        <f t="shared" si="4"/>
      </c>
      <c r="Q8" s="59">
        <f t="shared" si="5"/>
      </c>
      <c r="R8" s="76">
        <f t="shared" si="6"/>
      </c>
      <c r="S8" s="104">
        <f t="shared" si="7"/>
      </c>
      <c r="T8" s="66">
        <f t="shared" si="8"/>
      </c>
      <c r="U8" s="66">
        <f t="shared" si="9"/>
      </c>
      <c r="V8" s="75"/>
      <c r="W8" s="59"/>
      <c r="X8" s="59"/>
      <c r="Y8" s="59"/>
      <c r="Z8" s="111"/>
      <c r="AA8" s="78"/>
      <c r="AB8" s="75"/>
      <c r="AC8" s="59"/>
      <c r="AD8" s="78"/>
      <c r="AE8" s="84">
        <f t="shared" si="10"/>
      </c>
      <c r="AF8" s="182">
        <f t="shared" si="11"/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hidden="1" thickBot="1">
      <c r="A9" s="104">
        <v>5</v>
      </c>
      <c r="B9" s="173" t="s">
        <v>34</v>
      </c>
      <c r="C9" s="230"/>
      <c r="D9" s="86"/>
      <c r="E9" s="59"/>
      <c r="F9" s="196">
        <f t="shared" si="0"/>
      </c>
      <c r="G9" s="75"/>
      <c r="H9" s="59"/>
      <c r="I9" s="191">
        <f t="shared" si="1"/>
      </c>
      <c r="J9" s="75"/>
      <c r="K9" s="59"/>
      <c r="L9" s="196">
        <f t="shared" si="2"/>
      </c>
      <c r="M9" s="75"/>
      <c r="N9" s="59"/>
      <c r="O9" s="191">
        <f t="shared" si="3"/>
      </c>
      <c r="P9" s="75">
        <f t="shared" si="4"/>
      </c>
      <c r="Q9" s="59">
        <f t="shared" si="5"/>
      </c>
      <c r="R9" s="76">
        <f t="shared" si="6"/>
      </c>
      <c r="S9" s="104">
        <f t="shared" si="7"/>
      </c>
      <c r="T9" s="66">
        <f t="shared" si="8"/>
      </c>
      <c r="U9" s="66">
        <f t="shared" si="9"/>
      </c>
      <c r="V9" s="75"/>
      <c r="W9" s="59"/>
      <c r="X9" s="59"/>
      <c r="Y9" s="59"/>
      <c r="Z9" s="111"/>
      <c r="AA9" s="78"/>
      <c r="AB9" s="75"/>
      <c r="AC9" s="59"/>
      <c r="AD9" s="78"/>
      <c r="AE9" s="84">
        <f t="shared" si="10"/>
      </c>
      <c r="AF9" s="182">
        <f t="shared" si="11"/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hidden="1" thickBot="1">
      <c r="A10" s="104">
        <v>6</v>
      </c>
      <c r="B10" s="173" t="s">
        <v>49</v>
      </c>
      <c r="C10" s="230"/>
      <c r="D10" s="75"/>
      <c r="E10" s="59"/>
      <c r="F10" s="196">
        <f t="shared" si="0"/>
      </c>
      <c r="G10" s="75"/>
      <c r="H10" s="59"/>
      <c r="I10" s="191">
        <f t="shared" si="1"/>
      </c>
      <c r="J10" s="75"/>
      <c r="K10" s="59"/>
      <c r="L10" s="196">
        <f t="shared" si="2"/>
      </c>
      <c r="M10" s="75"/>
      <c r="N10" s="59"/>
      <c r="O10" s="191">
        <f t="shared" si="3"/>
      </c>
      <c r="P10" s="75">
        <f t="shared" si="4"/>
      </c>
      <c r="Q10" s="59">
        <f t="shared" si="5"/>
      </c>
      <c r="R10" s="76">
        <f t="shared" si="6"/>
      </c>
      <c r="S10" s="104">
        <f t="shared" si="7"/>
      </c>
      <c r="T10" s="66">
        <f t="shared" si="8"/>
      </c>
      <c r="U10" s="66">
        <f t="shared" si="9"/>
      </c>
      <c r="V10" s="59"/>
      <c r="W10" s="85"/>
      <c r="X10" s="59"/>
      <c r="Y10" s="59"/>
      <c r="Z10" s="59"/>
      <c r="AA10" s="59"/>
      <c r="AB10" s="75"/>
      <c r="AC10" s="59"/>
      <c r="AD10" s="78"/>
      <c r="AE10" s="84">
        <f t="shared" si="10"/>
      </c>
      <c r="AF10" s="182">
        <f t="shared" si="11"/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thickBot="1">
      <c r="A11" s="104">
        <v>7</v>
      </c>
      <c r="B11" s="173" t="s">
        <v>41</v>
      </c>
      <c r="C11" s="230">
        <v>0.0252893518518519</v>
      </c>
      <c r="D11" s="75">
        <v>14</v>
      </c>
      <c r="E11" s="59">
        <v>10</v>
      </c>
      <c r="F11" s="196">
        <f t="shared" si="0"/>
        <v>71.4</v>
      </c>
      <c r="G11" s="75">
        <v>6</v>
      </c>
      <c r="H11" s="59">
        <v>2</v>
      </c>
      <c r="I11" s="191">
        <f t="shared" si="1"/>
        <v>33.3</v>
      </c>
      <c r="J11" s="75">
        <v>8</v>
      </c>
      <c r="K11" s="59">
        <v>1</v>
      </c>
      <c r="L11" s="196">
        <f t="shared" si="2"/>
        <v>12.5</v>
      </c>
      <c r="M11" s="75">
        <v>4</v>
      </c>
      <c r="N11" s="59">
        <v>3</v>
      </c>
      <c r="O11" s="191">
        <f t="shared" si="3"/>
        <v>75</v>
      </c>
      <c r="P11" s="75">
        <f t="shared" si="4"/>
        <v>32</v>
      </c>
      <c r="Q11" s="59">
        <f t="shared" si="5"/>
        <v>16</v>
      </c>
      <c r="R11" s="76">
        <f t="shared" si="6"/>
        <v>50</v>
      </c>
      <c r="S11" s="104">
        <f t="shared" si="7"/>
        <v>30</v>
      </c>
      <c r="T11" s="66">
        <f t="shared" si="8"/>
        <v>0</v>
      </c>
      <c r="U11" s="66">
        <f t="shared" si="9"/>
        <v>1</v>
      </c>
      <c r="V11" s="59">
        <v>2</v>
      </c>
      <c r="W11" s="59">
        <v>2</v>
      </c>
      <c r="X11" s="59">
        <v>5</v>
      </c>
      <c r="Y11" s="59">
        <v>6</v>
      </c>
      <c r="Z11" s="59">
        <v>2</v>
      </c>
      <c r="AA11" s="59">
        <v>4</v>
      </c>
      <c r="AB11" s="75">
        <v>10</v>
      </c>
      <c r="AC11" s="59">
        <v>4</v>
      </c>
      <c r="AD11" s="78">
        <v>3</v>
      </c>
      <c r="AE11" s="84">
        <f t="shared" si="10"/>
        <v>4</v>
      </c>
      <c r="AF11" s="182">
        <f t="shared" si="11"/>
        <v>4</v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230">
        <v>0.0116319444444444</v>
      </c>
      <c r="D12" s="86"/>
      <c r="E12" s="59"/>
      <c r="F12" s="196">
        <f t="shared" si="0"/>
      </c>
      <c r="G12" s="75">
        <v>3</v>
      </c>
      <c r="H12" s="59">
        <v>1</v>
      </c>
      <c r="I12" s="191">
        <f t="shared" si="1"/>
        <v>33.3</v>
      </c>
      <c r="J12" s="75"/>
      <c r="K12" s="59"/>
      <c r="L12" s="196">
        <f t="shared" si="2"/>
      </c>
      <c r="M12" s="75"/>
      <c r="N12" s="59"/>
      <c r="O12" s="191">
        <f t="shared" si="3"/>
      </c>
      <c r="P12" s="75">
        <f t="shared" si="4"/>
        <v>3</v>
      </c>
      <c r="Q12" s="59">
        <f t="shared" si="5"/>
        <v>1</v>
      </c>
      <c r="R12" s="76">
        <f t="shared" si="6"/>
        <v>33.3</v>
      </c>
      <c r="S12" s="104">
        <f t="shared" si="7"/>
        <v>2</v>
      </c>
      <c r="T12" s="66">
        <f t="shared" si="8"/>
        <v>-1</v>
      </c>
      <c r="U12" s="66">
        <f t="shared" si="9"/>
        <v>1</v>
      </c>
      <c r="V12" s="59">
        <v>1</v>
      </c>
      <c r="W12" s="59"/>
      <c r="X12" s="59">
        <v>4</v>
      </c>
      <c r="Y12" s="59"/>
      <c r="Z12" s="59">
        <v>3</v>
      </c>
      <c r="AA12" s="59"/>
      <c r="AB12" s="75">
        <v>4</v>
      </c>
      <c r="AC12" s="59"/>
      <c r="AD12" s="78">
        <v>1</v>
      </c>
      <c r="AE12" s="84">
        <f t="shared" si="10"/>
        <v>3</v>
      </c>
      <c r="AF12" s="182">
        <f t="shared" si="11"/>
        <v>2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thickBot="1">
      <c r="A13" s="104">
        <v>9</v>
      </c>
      <c r="B13" s="173" t="s">
        <v>37</v>
      </c>
      <c r="C13" s="230">
        <v>0.0215393518518519</v>
      </c>
      <c r="D13" s="75">
        <v>3</v>
      </c>
      <c r="E13" s="59">
        <v>2</v>
      </c>
      <c r="F13" s="196">
        <f t="shared" si="0"/>
        <v>66.7</v>
      </c>
      <c r="G13" s="75">
        <v>5</v>
      </c>
      <c r="H13" s="59">
        <v>0</v>
      </c>
      <c r="I13" s="191">
        <f t="shared" si="1"/>
        <v>0</v>
      </c>
      <c r="J13" s="75"/>
      <c r="K13" s="59"/>
      <c r="L13" s="196">
        <f t="shared" si="2"/>
      </c>
      <c r="M13" s="75">
        <v>4</v>
      </c>
      <c r="N13" s="59">
        <v>4</v>
      </c>
      <c r="O13" s="191">
        <f t="shared" si="3"/>
        <v>100</v>
      </c>
      <c r="P13" s="75">
        <f t="shared" si="4"/>
        <v>12</v>
      </c>
      <c r="Q13" s="59">
        <f t="shared" si="5"/>
        <v>6</v>
      </c>
      <c r="R13" s="76">
        <f t="shared" si="6"/>
        <v>50</v>
      </c>
      <c r="S13" s="104">
        <f t="shared" si="7"/>
        <v>8</v>
      </c>
      <c r="T13" s="66">
        <f t="shared" si="8"/>
        <v>0</v>
      </c>
      <c r="U13" s="66">
        <f t="shared" si="9"/>
        <v>1</v>
      </c>
      <c r="V13" s="59">
        <v>1</v>
      </c>
      <c r="W13" s="59">
        <v>1</v>
      </c>
      <c r="X13" s="59">
        <v>3</v>
      </c>
      <c r="Y13" s="59">
        <v>1</v>
      </c>
      <c r="Z13" s="59">
        <v>2</v>
      </c>
      <c r="AA13" s="59">
        <v>6</v>
      </c>
      <c r="AB13" s="75">
        <v>7</v>
      </c>
      <c r="AC13" s="59">
        <v>1</v>
      </c>
      <c r="AD13" s="78">
        <v>5</v>
      </c>
      <c r="AE13" s="84">
        <f t="shared" si="10"/>
        <v>1</v>
      </c>
      <c r="AF13" s="182">
        <f t="shared" si="11"/>
        <v>1</v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230">
        <v>0.0228009259259259</v>
      </c>
      <c r="D14" s="75">
        <v>4</v>
      </c>
      <c r="E14" s="59">
        <v>2</v>
      </c>
      <c r="F14" s="196">
        <f t="shared" si="0"/>
        <v>50</v>
      </c>
      <c r="G14" s="75">
        <v>5</v>
      </c>
      <c r="H14" s="59">
        <v>2</v>
      </c>
      <c r="I14" s="191">
        <f t="shared" si="1"/>
        <v>40</v>
      </c>
      <c r="J14" s="75">
        <v>6</v>
      </c>
      <c r="K14" s="59">
        <v>2</v>
      </c>
      <c r="L14" s="196">
        <f t="shared" si="2"/>
        <v>33.3</v>
      </c>
      <c r="M14" s="75"/>
      <c r="N14" s="59"/>
      <c r="O14" s="191">
        <f t="shared" si="3"/>
      </c>
      <c r="P14" s="75">
        <f t="shared" si="4"/>
        <v>15</v>
      </c>
      <c r="Q14" s="59">
        <f t="shared" si="5"/>
        <v>6</v>
      </c>
      <c r="R14" s="76">
        <f t="shared" si="6"/>
        <v>40</v>
      </c>
      <c r="S14" s="104">
        <f t="shared" si="7"/>
        <v>14</v>
      </c>
      <c r="T14" s="66">
        <f t="shared" si="8"/>
        <v>-3</v>
      </c>
      <c r="U14" s="66">
        <f t="shared" si="9"/>
        <v>1</v>
      </c>
      <c r="V14" s="59">
        <v>1</v>
      </c>
      <c r="W14" s="59">
        <v>1</v>
      </c>
      <c r="X14" s="59">
        <v>5</v>
      </c>
      <c r="Y14" s="59"/>
      <c r="Z14" s="59">
        <v>10</v>
      </c>
      <c r="AA14" s="59">
        <v>2</v>
      </c>
      <c r="AB14" s="75">
        <v>3</v>
      </c>
      <c r="AC14" s="59">
        <v>3</v>
      </c>
      <c r="AD14" s="78">
        <v>4</v>
      </c>
      <c r="AE14" s="84">
        <f t="shared" si="10"/>
        <v>9</v>
      </c>
      <c r="AF14" s="182">
        <f t="shared" si="11"/>
        <v>6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3.25" customHeight="1" thickBot="1">
      <c r="A15" s="104">
        <v>11</v>
      </c>
      <c r="B15" s="173" t="s">
        <v>39</v>
      </c>
      <c r="C15" s="230">
        <v>0.0236111111111111</v>
      </c>
      <c r="D15" s="75">
        <v>9</v>
      </c>
      <c r="E15" s="59">
        <v>5</v>
      </c>
      <c r="F15" s="196">
        <f t="shared" si="0"/>
        <v>55.6</v>
      </c>
      <c r="G15" s="75">
        <v>1</v>
      </c>
      <c r="H15" s="59">
        <v>0</v>
      </c>
      <c r="I15" s="191">
        <f t="shared" si="1"/>
        <v>0</v>
      </c>
      <c r="J15" s="75"/>
      <c r="K15" s="59"/>
      <c r="L15" s="196">
        <f t="shared" si="2"/>
      </c>
      <c r="M15" s="75">
        <v>6</v>
      </c>
      <c r="N15" s="59">
        <v>5</v>
      </c>
      <c r="O15" s="191">
        <f t="shared" si="3"/>
        <v>83.3</v>
      </c>
      <c r="P15" s="75">
        <f t="shared" si="4"/>
        <v>16</v>
      </c>
      <c r="Q15" s="59">
        <f t="shared" si="5"/>
        <v>10</v>
      </c>
      <c r="R15" s="76">
        <f t="shared" si="6"/>
        <v>62.5</v>
      </c>
      <c r="S15" s="104">
        <f t="shared" si="7"/>
        <v>15</v>
      </c>
      <c r="T15" s="66">
        <f t="shared" si="8"/>
        <v>4</v>
      </c>
      <c r="U15" s="66">
        <f t="shared" si="9"/>
        <v>1</v>
      </c>
      <c r="V15" s="59">
        <v>7</v>
      </c>
      <c r="W15" s="59">
        <v>4</v>
      </c>
      <c r="X15" s="59">
        <v>3</v>
      </c>
      <c r="Y15" s="59"/>
      <c r="Z15" s="59">
        <v>2</v>
      </c>
      <c r="AA15" s="59">
        <v>5</v>
      </c>
      <c r="AB15" s="75">
        <v>6</v>
      </c>
      <c r="AC15" s="59">
        <v>1</v>
      </c>
      <c r="AD15" s="78">
        <v>2</v>
      </c>
      <c r="AE15" s="84">
        <f t="shared" si="10"/>
        <v>12</v>
      </c>
      <c r="AF15" s="182">
        <f t="shared" si="11"/>
        <v>16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hidden="1" thickBot="1">
      <c r="A16" s="104">
        <v>12</v>
      </c>
      <c r="B16" s="207" t="s">
        <v>40</v>
      </c>
      <c r="C16" s="230"/>
      <c r="D16" s="75"/>
      <c r="E16" s="59"/>
      <c r="F16" s="196">
        <f t="shared" si="0"/>
      </c>
      <c r="G16" s="75"/>
      <c r="H16" s="59"/>
      <c r="I16" s="191">
        <f t="shared" si="1"/>
      </c>
      <c r="J16" s="75"/>
      <c r="K16" s="59"/>
      <c r="L16" s="196">
        <f t="shared" si="2"/>
      </c>
      <c r="M16" s="75"/>
      <c r="N16" s="59"/>
      <c r="O16" s="191">
        <f t="shared" si="3"/>
      </c>
      <c r="P16" s="75">
        <f t="shared" si="4"/>
      </c>
      <c r="Q16" s="59">
        <f t="shared" si="5"/>
      </c>
      <c r="R16" s="76">
        <f t="shared" si="6"/>
      </c>
      <c r="S16" s="104">
        <f t="shared" si="7"/>
      </c>
      <c r="T16" s="66">
        <f t="shared" si="8"/>
      </c>
      <c r="U16" s="66">
        <f t="shared" si="9"/>
      </c>
      <c r="V16" s="59"/>
      <c r="W16" s="59"/>
      <c r="X16" s="59"/>
      <c r="Y16" s="59"/>
      <c r="Z16" s="59"/>
      <c r="AA16" s="59"/>
      <c r="AB16" s="75"/>
      <c r="AC16" s="59"/>
      <c r="AD16" s="78"/>
      <c r="AE16" s="84">
        <f t="shared" si="10"/>
      </c>
      <c r="AF16" s="182">
        <f t="shared" si="11"/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230">
        <v>0.00513888888888889</v>
      </c>
      <c r="D17" s="75">
        <v>3</v>
      </c>
      <c r="E17" s="59">
        <v>1</v>
      </c>
      <c r="F17" s="196">
        <f t="shared" si="0"/>
        <v>33.3</v>
      </c>
      <c r="G17" s="75"/>
      <c r="H17" s="59"/>
      <c r="I17" s="191">
        <f t="shared" si="1"/>
      </c>
      <c r="J17" s="75"/>
      <c r="K17" s="59"/>
      <c r="L17" s="196">
        <f t="shared" si="2"/>
      </c>
      <c r="M17" s="75"/>
      <c r="N17" s="59"/>
      <c r="O17" s="191">
        <f t="shared" si="3"/>
      </c>
      <c r="P17" s="75">
        <f t="shared" si="4"/>
        <v>3</v>
      </c>
      <c r="Q17" s="59">
        <f t="shared" si="5"/>
        <v>1</v>
      </c>
      <c r="R17" s="76">
        <f t="shared" si="6"/>
        <v>33.3</v>
      </c>
      <c r="S17" s="104">
        <f t="shared" si="7"/>
        <v>2</v>
      </c>
      <c r="T17" s="66">
        <f t="shared" si="8"/>
        <v>-1</v>
      </c>
      <c r="U17" s="66">
        <f t="shared" si="9"/>
        <v>1</v>
      </c>
      <c r="V17" s="59">
        <v>2</v>
      </c>
      <c r="W17" s="59">
        <v>2</v>
      </c>
      <c r="X17" s="59"/>
      <c r="Y17" s="59"/>
      <c r="Z17" s="59"/>
      <c r="AA17" s="59"/>
      <c r="AB17" s="75">
        <v>1</v>
      </c>
      <c r="AC17" s="59">
        <v>2</v>
      </c>
      <c r="AD17" s="78"/>
      <c r="AE17" s="84">
        <f t="shared" si="10"/>
        <v>1</v>
      </c>
      <c r="AF17" s="182">
        <f t="shared" si="11"/>
        <v>0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hidden="1" thickBot="1">
      <c r="A18" s="104">
        <v>14</v>
      </c>
      <c r="B18" s="173"/>
      <c r="C18" s="230"/>
      <c r="D18" s="75"/>
      <c r="E18" s="59"/>
      <c r="F18" s="196">
        <f t="shared" si="0"/>
      </c>
      <c r="G18" s="75"/>
      <c r="H18" s="59"/>
      <c r="I18" s="191">
        <f t="shared" si="1"/>
      </c>
      <c r="J18" s="75"/>
      <c r="K18" s="59"/>
      <c r="L18" s="196">
        <f t="shared" si="2"/>
      </c>
      <c r="M18" s="75"/>
      <c r="N18" s="59"/>
      <c r="O18" s="191">
        <f t="shared" si="3"/>
      </c>
      <c r="P18" s="75">
        <f t="shared" si="4"/>
      </c>
      <c r="Q18" s="59">
        <f t="shared" si="5"/>
      </c>
      <c r="R18" s="76">
        <f t="shared" si="6"/>
      </c>
      <c r="S18" s="104">
        <f t="shared" si="7"/>
      </c>
      <c r="T18" s="66">
        <f t="shared" si="8"/>
      </c>
      <c r="U18" s="66">
        <f t="shared" si="9"/>
      </c>
      <c r="V18" s="59"/>
      <c r="W18" s="59"/>
      <c r="X18" s="59"/>
      <c r="Y18" s="59"/>
      <c r="Z18" s="59"/>
      <c r="AA18" s="59"/>
      <c r="AB18" s="75"/>
      <c r="AC18" s="59"/>
      <c r="AD18" s="78"/>
      <c r="AE18" s="84">
        <f t="shared" si="10"/>
      </c>
      <c r="AF18" s="182">
        <f t="shared" si="11"/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230"/>
      <c r="D19" s="75"/>
      <c r="E19" s="59"/>
      <c r="F19" s="196">
        <f t="shared" si="0"/>
      </c>
      <c r="G19" s="75"/>
      <c r="H19" s="59"/>
      <c r="I19" s="191">
        <f t="shared" si="1"/>
      </c>
      <c r="J19" s="75"/>
      <c r="K19" s="59"/>
      <c r="L19" s="196">
        <f t="shared" si="2"/>
      </c>
      <c r="M19" s="75"/>
      <c r="N19" s="59"/>
      <c r="O19" s="191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59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230">
        <v>0.00833333333333333</v>
      </c>
      <c r="D20" s="75">
        <v>1</v>
      </c>
      <c r="E20" s="59">
        <v>0</v>
      </c>
      <c r="F20" s="196">
        <f t="shared" si="0"/>
        <v>0</v>
      </c>
      <c r="G20" s="75">
        <v>1</v>
      </c>
      <c r="H20" s="59">
        <v>0</v>
      </c>
      <c r="I20" s="191">
        <f t="shared" si="1"/>
        <v>0</v>
      </c>
      <c r="J20" s="75"/>
      <c r="K20" s="59"/>
      <c r="L20" s="196">
        <f t="shared" si="2"/>
      </c>
      <c r="M20" s="75">
        <v>2</v>
      </c>
      <c r="N20" s="59">
        <v>2</v>
      </c>
      <c r="O20" s="191">
        <f t="shared" si="3"/>
        <v>100</v>
      </c>
      <c r="P20" s="75">
        <f t="shared" si="4"/>
        <v>4</v>
      </c>
      <c r="Q20" s="59">
        <f t="shared" si="5"/>
        <v>2</v>
      </c>
      <c r="R20" s="76">
        <f t="shared" si="6"/>
        <v>50</v>
      </c>
      <c r="S20" s="104">
        <f t="shared" si="7"/>
        <v>2</v>
      </c>
      <c r="T20" s="66">
        <f t="shared" si="8"/>
        <v>0</v>
      </c>
      <c r="U20" s="66">
        <f t="shared" si="9"/>
        <v>1</v>
      </c>
      <c r="V20" s="59"/>
      <c r="W20" s="59"/>
      <c r="X20" s="59">
        <v>3</v>
      </c>
      <c r="Y20" s="59"/>
      <c r="Z20" s="59">
        <v>1</v>
      </c>
      <c r="AA20" s="59">
        <v>1</v>
      </c>
      <c r="AB20" s="75">
        <v>1</v>
      </c>
      <c r="AC20" s="59">
        <v>1</v>
      </c>
      <c r="AD20" s="78">
        <v>2</v>
      </c>
      <c r="AE20" s="84">
        <f t="shared" si="10"/>
        <v>1</v>
      </c>
      <c r="AF20" s="182">
        <f t="shared" si="11"/>
        <v>1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230">
        <v>0.0125578703703704</v>
      </c>
      <c r="D21" s="75">
        <v>1</v>
      </c>
      <c r="E21" s="59">
        <v>0</v>
      </c>
      <c r="F21" s="196">
        <f t="shared" si="0"/>
        <v>0</v>
      </c>
      <c r="G21" s="75">
        <v>1</v>
      </c>
      <c r="H21" s="59">
        <v>0</v>
      </c>
      <c r="I21" s="191">
        <f t="shared" si="1"/>
        <v>0</v>
      </c>
      <c r="J21" s="75">
        <v>1</v>
      </c>
      <c r="K21" s="59">
        <v>1</v>
      </c>
      <c r="L21" s="196">
        <f t="shared" si="2"/>
        <v>100</v>
      </c>
      <c r="M21" s="75">
        <v>6</v>
      </c>
      <c r="N21" s="59">
        <v>5</v>
      </c>
      <c r="O21" s="191">
        <f t="shared" si="3"/>
        <v>83.3</v>
      </c>
      <c r="P21" s="75">
        <f t="shared" si="4"/>
        <v>9</v>
      </c>
      <c r="Q21" s="59">
        <f t="shared" si="5"/>
        <v>6</v>
      </c>
      <c r="R21" s="76">
        <f t="shared" si="6"/>
        <v>66.7</v>
      </c>
      <c r="S21" s="104">
        <f t="shared" si="7"/>
        <v>8</v>
      </c>
      <c r="T21" s="66">
        <f t="shared" si="8"/>
        <v>3</v>
      </c>
      <c r="U21" s="66">
        <f t="shared" si="9"/>
        <v>1</v>
      </c>
      <c r="V21" s="59">
        <v>1</v>
      </c>
      <c r="W21" s="59"/>
      <c r="X21" s="59">
        <v>3</v>
      </c>
      <c r="Y21" s="59"/>
      <c r="Z21" s="59">
        <v>4</v>
      </c>
      <c r="AA21" s="59">
        <v>7</v>
      </c>
      <c r="AB21" s="75">
        <v>2</v>
      </c>
      <c r="AC21" s="59">
        <v>4</v>
      </c>
      <c r="AD21" s="78">
        <v>5</v>
      </c>
      <c r="AE21" s="84">
        <f t="shared" si="10"/>
        <v>4</v>
      </c>
      <c r="AF21" s="182">
        <f t="shared" si="11"/>
        <v>7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230">
        <v>0.00798611111111111</v>
      </c>
      <c r="D22" s="75">
        <v>1</v>
      </c>
      <c r="E22" s="59">
        <v>0</v>
      </c>
      <c r="F22" s="196">
        <f t="shared" si="0"/>
        <v>0</v>
      </c>
      <c r="G22" s="75"/>
      <c r="H22" s="59"/>
      <c r="I22" s="191">
        <f t="shared" si="1"/>
      </c>
      <c r="J22" s="75">
        <v>2</v>
      </c>
      <c r="K22" s="59">
        <v>0</v>
      </c>
      <c r="L22" s="196">
        <f t="shared" si="2"/>
        <v>0</v>
      </c>
      <c r="M22" s="75">
        <v>2</v>
      </c>
      <c r="N22" s="59">
        <v>1</v>
      </c>
      <c r="O22" s="191">
        <f t="shared" si="3"/>
        <v>50</v>
      </c>
      <c r="P22" s="75">
        <f t="shared" si="4"/>
        <v>5</v>
      </c>
      <c r="Q22" s="59">
        <f t="shared" si="5"/>
        <v>1</v>
      </c>
      <c r="R22" s="76">
        <f t="shared" si="6"/>
        <v>20</v>
      </c>
      <c r="S22" s="104">
        <f t="shared" si="7"/>
        <v>1</v>
      </c>
      <c r="T22" s="66">
        <f t="shared" si="8"/>
        <v>-3</v>
      </c>
      <c r="U22" s="66">
        <f t="shared" si="9"/>
        <v>1</v>
      </c>
      <c r="V22" s="59"/>
      <c r="W22" s="59">
        <v>1</v>
      </c>
      <c r="X22" s="59">
        <v>2</v>
      </c>
      <c r="Y22" s="59"/>
      <c r="Z22" s="59"/>
      <c r="AA22" s="59"/>
      <c r="AB22" s="75">
        <v>2</v>
      </c>
      <c r="AC22" s="59">
        <v>2</v>
      </c>
      <c r="AD22" s="78">
        <v>3</v>
      </c>
      <c r="AE22" s="84">
        <f t="shared" si="10"/>
        <v>-4</v>
      </c>
      <c r="AF22" s="182">
        <f t="shared" si="11"/>
        <v>-7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231"/>
      <c r="D23" s="93"/>
      <c r="E23" s="94"/>
      <c r="F23" s="199">
        <f t="shared" si="0"/>
      </c>
      <c r="G23" s="93"/>
      <c r="H23" s="94"/>
      <c r="I23" s="200">
        <f t="shared" si="1"/>
      </c>
      <c r="J23" s="93"/>
      <c r="K23" s="94"/>
      <c r="L23" s="199">
        <f t="shared" si="2"/>
      </c>
      <c r="M23" s="93"/>
      <c r="N23" s="94"/>
      <c r="O23" s="200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1" t="s">
        <v>59</v>
      </c>
      <c r="B24" s="54"/>
      <c r="C24" s="234">
        <f>SUM(C7:C23)*60*24</f>
        <v>200</v>
      </c>
      <c r="D24" s="56">
        <f>SUM(D7:D23)</f>
        <v>36</v>
      </c>
      <c r="E24" s="57">
        <f>SUM(E7:E23)</f>
        <v>20</v>
      </c>
      <c r="F24" s="77">
        <f t="shared" si="0"/>
        <v>55.6</v>
      </c>
      <c r="G24" s="56">
        <f>SUM(G7:G23)</f>
        <v>22</v>
      </c>
      <c r="H24" s="57">
        <f>SUM(H7:H23)</f>
        <v>5</v>
      </c>
      <c r="I24" s="77">
        <f t="shared" si="1"/>
        <v>22.7</v>
      </c>
      <c r="J24" s="56">
        <f>SUM(J7:J23)</f>
        <v>17</v>
      </c>
      <c r="K24" s="57">
        <f>SUM(K7:K23)</f>
        <v>4</v>
      </c>
      <c r="L24" s="77">
        <f t="shared" si="2"/>
        <v>23.5</v>
      </c>
      <c r="M24" s="56">
        <f>SUM(M7:M23)</f>
        <v>24</v>
      </c>
      <c r="N24" s="57">
        <f>SUM(N7:N23)</f>
        <v>20</v>
      </c>
      <c r="O24" s="77">
        <f t="shared" si="3"/>
        <v>83.3</v>
      </c>
      <c r="P24" s="56">
        <f>SUM(P7:P23)</f>
        <v>99</v>
      </c>
      <c r="Q24" s="57">
        <f>SUM(Q7:Q23)</f>
        <v>49</v>
      </c>
      <c r="R24" s="77">
        <f>IF(P24=0,"",Q24/P24*100)</f>
        <v>49.5</v>
      </c>
      <c r="S24" s="180">
        <f>SUM(S7:S23)</f>
        <v>82</v>
      </c>
      <c r="T24" s="55">
        <f>SUM(T7:T23)</f>
        <v>-1</v>
      </c>
      <c r="U24" s="55"/>
      <c r="V24" s="56">
        <f aca="true" t="shared" si="12" ref="V24:AF24">SUM(V7:V23)</f>
        <v>15</v>
      </c>
      <c r="W24" s="57">
        <f t="shared" si="12"/>
        <v>11</v>
      </c>
      <c r="X24" s="57">
        <f t="shared" si="12"/>
        <v>28</v>
      </c>
      <c r="Y24" s="57">
        <f t="shared" si="12"/>
        <v>7</v>
      </c>
      <c r="Z24" s="57">
        <f t="shared" si="12"/>
        <v>24</v>
      </c>
      <c r="AA24" s="58">
        <f t="shared" si="12"/>
        <v>25</v>
      </c>
      <c r="AB24" s="56">
        <f t="shared" si="12"/>
        <v>36</v>
      </c>
      <c r="AC24" s="57">
        <f t="shared" si="12"/>
        <v>18</v>
      </c>
      <c r="AD24" s="58">
        <f t="shared" si="12"/>
        <v>25</v>
      </c>
      <c r="AE24" s="55">
        <f t="shared" si="12"/>
        <v>31</v>
      </c>
      <c r="AF24" s="55">
        <f t="shared" si="12"/>
        <v>30</v>
      </c>
    </row>
  </sheetData>
  <mergeCells count="1">
    <mergeCell ref="T2:V2"/>
  </mergeCells>
  <printOptions horizontalCentered="1" verticalCentered="1"/>
  <pageMargins left="0.36" right="0.62" top="0.6" bottom="0.68" header="0.5" footer="0.42"/>
  <pageSetup blackAndWhite="1" fitToHeight="3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BG24"/>
  <sheetViews>
    <sheetView zoomScale="85" zoomScaleNormal="85" workbookViewId="0" topLeftCell="A1">
      <selection activeCell="H47" sqref="H47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8" t="s">
        <v>64</v>
      </c>
      <c r="C1" s="43"/>
      <c r="D1" s="13"/>
      <c r="E1" s="13"/>
      <c r="F1" s="13"/>
      <c r="G1" s="13"/>
      <c r="H1" s="13"/>
      <c r="I1" s="13"/>
      <c r="J1" s="13"/>
      <c r="K1" s="14"/>
      <c r="L1" s="213" t="s">
        <v>62</v>
      </c>
      <c r="M1" s="15"/>
      <c r="N1" s="51"/>
      <c r="O1" s="175"/>
      <c r="P1" s="53"/>
      <c r="Q1" s="15"/>
      <c r="R1" s="214" t="s">
        <v>63</v>
      </c>
      <c r="S1" s="15"/>
      <c r="T1" s="15"/>
      <c r="U1" s="15"/>
      <c r="V1" s="15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9" t="s">
        <v>58</v>
      </c>
      <c r="C2" s="215"/>
      <c r="D2" s="83"/>
      <c r="E2" s="216" t="s">
        <v>27</v>
      </c>
      <c r="F2" s="217">
        <v>2</v>
      </c>
      <c r="G2" s="215"/>
      <c r="H2" s="218"/>
      <c r="I2" s="219"/>
      <c r="J2" s="219"/>
      <c r="K2" s="220"/>
      <c r="L2" s="83"/>
      <c r="M2" s="83" t="s">
        <v>1</v>
      </c>
      <c r="N2" s="83"/>
      <c r="O2" s="83" t="s">
        <v>61</v>
      </c>
      <c r="P2" s="221"/>
      <c r="Q2" s="222"/>
      <c r="R2" s="353">
        <v>38991</v>
      </c>
      <c r="S2" s="353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thickBot="1">
      <c r="A7" s="104">
        <v>0</v>
      </c>
      <c r="B7" s="173"/>
      <c r="C7" s="66"/>
      <c r="D7" s="75"/>
      <c r="E7" s="59"/>
      <c r="F7" s="196">
        <f aca="true" t="shared" si="0" ref="F7:F24">IF(D7=0,"",E7/D7*100)</f>
      </c>
      <c r="G7" s="75"/>
      <c r="H7" s="59"/>
      <c r="I7" s="191">
        <f aca="true" t="shared" si="1" ref="I7:I24">IF(G7=0,"",H7/G7*100)</f>
      </c>
      <c r="J7" s="75"/>
      <c r="K7" s="59"/>
      <c r="L7" s="196">
        <f aca="true" t="shared" si="2" ref="L7:L24">IF(J7=0,"",K7/J7*100)</f>
      </c>
      <c r="M7" s="75"/>
      <c r="N7" s="59"/>
      <c r="O7" s="191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181">
        <v>0.0156828703703704</v>
      </c>
      <c r="D8" s="75">
        <v>4</v>
      </c>
      <c r="E8" s="59">
        <v>2</v>
      </c>
      <c r="F8" s="196">
        <f t="shared" si="0"/>
        <v>50</v>
      </c>
      <c r="G8" s="75">
        <v>1</v>
      </c>
      <c r="H8" s="59">
        <v>0</v>
      </c>
      <c r="I8" s="191">
        <f t="shared" si="1"/>
        <v>0</v>
      </c>
      <c r="J8" s="75">
        <v>2</v>
      </c>
      <c r="K8" s="59">
        <v>1</v>
      </c>
      <c r="L8" s="196">
        <f t="shared" si="2"/>
        <v>50</v>
      </c>
      <c r="M8" s="75">
        <v>2</v>
      </c>
      <c r="N8" s="59">
        <v>1</v>
      </c>
      <c r="O8" s="191">
        <f t="shared" si="3"/>
        <v>50</v>
      </c>
      <c r="P8" s="75">
        <f t="shared" si="4"/>
        <v>9</v>
      </c>
      <c r="Q8" s="59">
        <f t="shared" si="5"/>
        <v>4</v>
      </c>
      <c r="R8" s="76">
        <f t="shared" si="6"/>
        <v>44.4</v>
      </c>
      <c r="S8" s="104">
        <f t="shared" si="7"/>
        <v>8</v>
      </c>
      <c r="T8" s="66">
        <f t="shared" si="8"/>
        <v>-1</v>
      </c>
      <c r="U8" s="66">
        <f t="shared" si="9"/>
        <v>1</v>
      </c>
      <c r="V8" s="75">
        <v>4</v>
      </c>
      <c r="W8" s="59">
        <v>2</v>
      </c>
      <c r="X8" s="59"/>
      <c r="Y8" s="59"/>
      <c r="Z8" s="111"/>
      <c r="AA8" s="78">
        <v>1</v>
      </c>
      <c r="AB8" s="75">
        <v>4</v>
      </c>
      <c r="AC8" s="59">
        <v>3</v>
      </c>
      <c r="AD8" s="78">
        <v>1</v>
      </c>
      <c r="AE8" s="84">
        <f t="shared" si="10"/>
        <v>-1</v>
      </c>
      <c r="AF8" s="182">
        <f t="shared" si="11"/>
        <v>-2</v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>
        <v>0.0148263888888889</v>
      </c>
      <c r="D9" s="86">
        <v>1</v>
      </c>
      <c r="E9" s="59">
        <v>0</v>
      </c>
      <c r="F9" s="196">
        <f t="shared" si="0"/>
        <v>0</v>
      </c>
      <c r="G9" s="75">
        <v>1</v>
      </c>
      <c r="H9" s="59">
        <v>0</v>
      </c>
      <c r="I9" s="191">
        <f t="shared" si="1"/>
        <v>0</v>
      </c>
      <c r="J9" s="75"/>
      <c r="K9" s="59"/>
      <c r="L9" s="196">
        <f t="shared" si="2"/>
      </c>
      <c r="M9" s="75"/>
      <c r="N9" s="59"/>
      <c r="O9" s="191">
        <f t="shared" si="3"/>
      </c>
      <c r="P9" s="75">
        <f t="shared" si="4"/>
        <v>2</v>
      </c>
      <c r="Q9" s="59">
        <f t="shared" si="5"/>
        <v>0</v>
      </c>
      <c r="R9" s="76">
        <f t="shared" si="6"/>
        <v>0</v>
      </c>
      <c r="S9" s="104">
        <f t="shared" si="7"/>
        <v>0</v>
      </c>
      <c r="T9" s="66">
        <f t="shared" si="8"/>
        <v>-2</v>
      </c>
      <c r="U9" s="66">
        <f t="shared" si="9"/>
        <v>1</v>
      </c>
      <c r="V9" s="75">
        <v>1</v>
      </c>
      <c r="W9" s="59"/>
      <c r="X9" s="59">
        <v>1</v>
      </c>
      <c r="Y9" s="59"/>
      <c r="Z9" s="111">
        <v>4</v>
      </c>
      <c r="AA9" s="78">
        <v>3</v>
      </c>
      <c r="AB9" s="75">
        <v>5</v>
      </c>
      <c r="AC9" s="59">
        <v>2</v>
      </c>
      <c r="AD9" s="78">
        <v>1</v>
      </c>
      <c r="AE9" s="84">
        <f t="shared" si="10"/>
        <v>1</v>
      </c>
      <c r="AF9" s="182">
        <f t="shared" si="11"/>
        <v>-1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181"/>
      <c r="D10" s="75"/>
      <c r="E10" s="59"/>
      <c r="F10" s="196">
        <f t="shared" si="0"/>
      </c>
      <c r="G10" s="75"/>
      <c r="H10" s="59"/>
      <c r="I10" s="191">
        <f t="shared" si="1"/>
      </c>
      <c r="J10" s="75"/>
      <c r="K10" s="59"/>
      <c r="L10" s="196">
        <f t="shared" si="2"/>
      </c>
      <c r="M10" s="75"/>
      <c r="N10" s="59"/>
      <c r="O10" s="191">
        <f t="shared" si="3"/>
      </c>
      <c r="P10" s="75">
        <f t="shared" si="4"/>
      </c>
      <c r="Q10" s="59">
        <f t="shared" si="5"/>
      </c>
      <c r="R10" s="76">
        <f t="shared" si="6"/>
      </c>
      <c r="S10" s="104">
        <f t="shared" si="7"/>
      </c>
      <c r="T10" s="66">
        <f t="shared" si="8"/>
      </c>
      <c r="U10" s="66">
        <f t="shared" si="9"/>
      </c>
      <c r="V10" s="59"/>
      <c r="W10" s="85"/>
      <c r="X10" s="59"/>
      <c r="Y10" s="59"/>
      <c r="Z10" s="59"/>
      <c r="AA10" s="59"/>
      <c r="AB10" s="75"/>
      <c r="AC10" s="59"/>
      <c r="AD10" s="78"/>
      <c r="AE10" s="84">
        <f t="shared" si="10"/>
      </c>
      <c r="AF10" s="182">
        <f t="shared" si="11"/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thickBot="1">
      <c r="A11" s="104">
        <v>7</v>
      </c>
      <c r="B11" s="173" t="s">
        <v>41</v>
      </c>
      <c r="C11" s="181">
        <v>0.0139583333333333</v>
      </c>
      <c r="D11" s="86">
        <v>1</v>
      </c>
      <c r="E11" s="59">
        <v>0</v>
      </c>
      <c r="F11" s="196">
        <f t="shared" si="0"/>
        <v>0</v>
      </c>
      <c r="G11" s="75"/>
      <c r="H11" s="59"/>
      <c r="I11" s="191">
        <f t="shared" si="1"/>
      </c>
      <c r="J11" s="75">
        <v>1</v>
      </c>
      <c r="K11" s="59">
        <v>1</v>
      </c>
      <c r="L11" s="196">
        <f t="shared" si="2"/>
        <v>100</v>
      </c>
      <c r="M11" s="75"/>
      <c r="N11" s="59"/>
      <c r="O11" s="191">
        <f t="shared" si="3"/>
      </c>
      <c r="P11" s="75">
        <f t="shared" si="4"/>
        <v>2</v>
      </c>
      <c r="Q11" s="59">
        <f t="shared" si="5"/>
        <v>1</v>
      </c>
      <c r="R11" s="76">
        <f t="shared" si="6"/>
        <v>50</v>
      </c>
      <c r="S11" s="104">
        <f t="shared" si="7"/>
        <v>3</v>
      </c>
      <c r="T11" s="66">
        <f t="shared" si="8"/>
        <v>0</v>
      </c>
      <c r="U11" s="66">
        <f t="shared" si="9"/>
        <v>1</v>
      </c>
      <c r="V11" s="59">
        <v>2</v>
      </c>
      <c r="W11" s="59">
        <v>1</v>
      </c>
      <c r="X11" s="59">
        <v>1</v>
      </c>
      <c r="Y11" s="59"/>
      <c r="Z11" s="59"/>
      <c r="AA11" s="59">
        <v>1</v>
      </c>
      <c r="AB11" s="75">
        <v>8</v>
      </c>
      <c r="AC11" s="59">
        <v>4</v>
      </c>
      <c r="AD11" s="78">
        <v>1</v>
      </c>
      <c r="AE11" s="84">
        <f t="shared" si="10"/>
        <v>-8</v>
      </c>
      <c r="AF11" s="182">
        <f t="shared" si="11"/>
        <v>-8</v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>
        <v>0.00869212962962963</v>
      </c>
      <c r="D12" s="86"/>
      <c r="E12" s="59"/>
      <c r="F12" s="196">
        <f t="shared" si="0"/>
      </c>
      <c r="G12" s="75">
        <v>3</v>
      </c>
      <c r="H12" s="59">
        <v>0</v>
      </c>
      <c r="I12" s="191">
        <f t="shared" si="1"/>
        <v>0</v>
      </c>
      <c r="J12" s="75"/>
      <c r="K12" s="59"/>
      <c r="L12" s="196">
        <f t="shared" si="2"/>
      </c>
      <c r="M12" s="75"/>
      <c r="N12" s="59"/>
      <c r="O12" s="191">
        <f t="shared" si="3"/>
      </c>
      <c r="P12" s="75">
        <f t="shared" si="4"/>
        <v>3</v>
      </c>
      <c r="Q12" s="59">
        <f t="shared" si="5"/>
        <v>0</v>
      </c>
      <c r="R12" s="76">
        <f t="shared" si="6"/>
        <v>0</v>
      </c>
      <c r="S12" s="104">
        <f t="shared" si="7"/>
        <v>0</v>
      </c>
      <c r="T12" s="66">
        <f t="shared" si="8"/>
        <v>-3</v>
      </c>
      <c r="U12" s="66">
        <f t="shared" si="9"/>
        <v>1</v>
      </c>
      <c r="V12" s="59">
        <v>1</v>
      </c>
      <c r="W12" s="59"/>
      <c r="X12" s="59">
        <v>1</v>
      </c>
      <c r="Y12" s="59"/>
      <c r="Z12" s="59">
        <v>2</v>
      </c>
      <c r="AA12" s="59">
        <v>1</v>
      </c>
      <c r="AB12" s="75">
        <v>3</v>
      </c>
      <c r="AC12" s="59">
        <v>1</v>
      </c>
      <c r="AD12" s="78">
        <v>1</v>
      </c>
      <c r="AE12" s="84">
        <f t="shared" si="10"/>
        <v>0</v>
      </c>
      <c r="AF12" s="182">
        <f t="shared" si="11"/>
        <v>-3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thickBot="1">
      <c r="A13" s="104">
        <v>9</v>
      </c>
      <c r="B13" s="173" t="s">
        <v>37</v>
      </c>
      <c r="C13" s="181">
        <v>0.0106712962962963</v>
      </c>
      <c r="D13" s="75">
        <v>1</v>
      </c>
      <c r="E13" s="59">
        <v>0</v>
      </c>
      <c r="F13" s="196">
        <f t="shared" si="0"/>
        <v>0</v>
      </c>
      <c r="G13" s="75">
        <v>1</v>
      </c>
      <c r="H13" s="59">
        <v>1</v>
      </c>
      <c r="I13" s="191">
        <f t="shared" si="1"/>
        <v>100</v>
      </c>
      <c r="J13" s="75"/>
      <c r="K13" s="59"/>
      <c r="L13" s="196">
        <f t="shared" si="2"/>
      </c>
      <c r="M13" s="75">
        <v>6</v>
      </c>
      <c r="N13" s="59">
        <v>5</v>
      </c>
      <c r="O13" s="191">
        <f t="shared" si="3"/>
        <v>83.3</v>
      </c>
      <c r="P13" s="75">
        <f t="shared" si="4"/>
        <v>8</v>
      </c>
      <c r="Q13" s="59">
        <f t="shared" si="5"/>
        <v>6</v>
      </c>
      <c r="R13" s="76">
        <f t="shared" si="6"/>
        <v>75</v>
      </c>
      <c r="S13" s="104">
        <f t="shared" si="7"/>
        <v>7</v>
      </c>
      <c r="T13" s="66">
        <f t="shared" si="8"/>
        <v>4</v>
      </c>
      <c r="U13" s="66">
        <f t="shared" si="9"/>
        <v>1</v>
      </c>
      <c r="V13" s="59">
        <v>4</v>
      </c>
      <c r="W13" s="59">
        <v>2</v>
      </c>
      <c r="X13" s="59"/>
      <c r="Y13" s="59"/>
      <c r="Z13" s="59"/>
      <c r="AA13" s="59">
        <v>3</v>
      </c>
      <c r="AB13" s="75">
        <v>3</v>
      </c>
      <c r="AC13" s="59">
        <v>1</v>
      </c>
      <c r="AD13" s="78">
        <v>2</v>
      </c>
      <c r="AE13" s="84">
        <f t="shared" si="10"/>
        <v>3</v>
      </c>
      <c r="AF13" s="182">
        <f t="shared" si="11"/>
        <v>7</v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>
        <v>0.0199074074074074</v>
      </c>
      <c r="D14" s="75">
        <v>3</v>
      </c>
      <c r="E14" s="59">
        <v>1</v>
      </c>
      <c r="F14" s="196">
        <f t="shared" si="0"/>
        <v>33.3</v>
      </c>
      <c r="G14" s="75">
        <v>3</v>
      </c>
      <c r="H14" s="59">
        <v>0</v>
      </c>
      <c r="I14" s="191">
        <f t="shared" si="1"/>
        <v>0</v>
      </c>
      <c r="J14" s="75">
        <v>9</v>
      </c>
      <c r="K14" s="59">
        <v>3</v>
      </c>
      <c r="L14" s="196">
        <f t="shared" si="2"/>
        <v>33.3</v>
      </c>
      <c r="M14" s="75">
        <v>8</v>
      </c>
      <c r="N14" s="59">
        <v>7</v>
      </c>
      <c r="O14" s="191">
        <f t="shared" si="3"/>
        <v>87.5</v>
      </c>
      <c r="P14" s="75">
        <f t="shared" si="4"/>
        <v>23</v>
      </c>
      <c r="Q14" s="59">
        <f t="shared" si="5"/>
        <v>11</v>
      </c>
      <c r="R14" s="76">
        <f t="shared" si="6"/>
        <v>47.8</v>
      </c>
      <c r="S14" s="104">
        <f t="shared" si="7"/>
        <v>18</v>
      </c>
      <c r="T14" s="66">
        <f t="shared" si="8"/>
        <v>-1</v>
      </c>
      <c r="U14" s="66">
        <f t="shared" si="9"/>
        <v>1</v>
      </c>
      <c r="V14" s="59">
        <v>1</v>
      </c>
      <c r="W14" s="59">
        <v>1</v>
      </c>
      <c r="X14" s="59">
        <v>3</v>
      </c>
      <c r="Y14" s="59">
        <v>1</v>
      </c>
      <c r="Z14" s="59">
        <v>4</v>
      </c>
      <c r="AA14" s="59">
        <v>6</v>
      </c>
      <c r="AB14" s="75">
        <v>6</v>
      </c>
      <c r="AC14" s="59">
        <v>6</v>
      </c>
      <c r="AD14" s="78">
        <v>2</v>
      </c>
      <c r="AE14" s="84">
        <f t="shared" si="10"/>
        <v>2</v>
      </c>
      <c r="AF14" s="182">
        <f t="shared" si="11"/>
        <v>1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0.00841435185185185</v>
      </c>
      <c r="D15" s="75">
        <v>2</v>
      </c>
      <c r="E15" s="59">
        <v>1</v>
      </c>
      <c r="F15" s="196">
        <f t="shared" si="0"/>
        <v>50</v>
      </c>
      <c r="G15" s="75"/>
      <c r="H15" s="59"/>
      <c r="I15" s="191">
        <f t="shared" si="1"/>
      </c>
      <c r="J15" s="75"/>
      <c r="K15" s="59"/>
      <c r="L15" s="196">
        <f t="shared" si="2"/>
      </c>
      <c r="M15" s="75">
        <v>4</v>
      </c>
      <c r="N15" s="59">
        <v>3</v>
      </c>
      <c r="O15" s="191">
        <f t="shared" si="3"/>
        <v>75</v>
      </c>
      <c r="P15" s="75">
        <f t="shared" si="4"/>
        <v>6</v>
      </c>
      <c r="Q15" s="59">
        <f t="shared" si="5"/>
        <v>4</v>
      </c>
      <c r="R15" s="76">
        <f t="shared" si="6"/>
        <v>66.7</v>
      </c>
      <c r="S15" s="104">
        <f t="shared" si="7"/>
        <v>5</v>
      </c>
      <c r="T15" s="66">
        <f t="shared" si="8"/>
        <v>2</v>
      </c>
      <c r="U15" s="66">
        <f t="shared" si="9"/>
        <v>1</v>
      </c>
      <c r="V15" s="59"/>
      <c r="W15" s="59">
        <v>1</v>
      </c>
      <c r="X15" s="59">
        <v>2</v>
      </c>
      <c r="Y15" s="59"/>
      <c r="Z15" s="59">
        <v>1</v>
      </c>
      <c r="AA15" s="59">
        <v>3</v>
      </c>
      <c r="AB15" s="75">
        <v>2</v>
      </c>
      <c r="AC15" s="59">
        <v>3</v>
      </c>
      <c r="AD15" s="78">
        <v>1</v>
      </c>
      <c r="AE15" s="84">
        <f t="shared" si="10"/>
        <v>1</v>
      </c>
      <c r="AF15" s="182">
        <f t="shared" si="11"/>
        <v>3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7" t="s">
        <v>40</v>
      </c>
      <c r="C16" s="181">
        <v>0.0132175925925926</v>
      </c>
      <c r="D16" s="75">
        <v>4</v>
      </c>
      <c r="E16" s="59">
        <v>2</v>
      </c>
      <c r="F16" s="196">
        <f t="shared" si="0"/>
        <v>50</v>
      </c>
      <c r="G16" s="75">
        <v>2</v>
      </c>
      <c r="H16" s="59">
        <v>0</v>
      </c>
      <c r="I16" s="191">
        <f t="shared" si="1"/>
        <v>0</v>
      </c>
      <c r="J16" s="75"/>
      <c r="K16" s="59"/>
      <c r="L16" s="196">
        <f t="shared" si="2"/>
      </c>
      <c r="M16" s="75">
        <v>2</v>
      </c>
      <c r="N16" s="59">
        <v>1</v>
      </c>
      <c r="O16" s="191">
        <f t="shared" si="3"/>
        <v>50</v>
      </c>
      <c r="P16" s="75">
        <f t="shared" si="4"/>
        <v>8</v>
      </c>
      <c r="Q16" s="59">
        <f t="shared" si="5"/>
        <v>3</v>
      </c>
      <c r="R16" s="76">
        <f t="shared" si="6"/>
        <v>37.5</v>
      </c>
      <c r="S16" s="104">
        <f t="shared" si="7"/>
        <v>5</v>
      </c>
      <c r="T16" s="66">
        <f t="shared" si="8"/>
        <v>-2</v>
      </c>
      <c r="U16" s="66">
        <f t="shared" si="9"/>
        <v>1</v>
      </c>
      <c r="V16" s="59">
        <v>7</v>
      </c>
      <c r="W16" s="59">
        <v>2</v>
      </c>
      <c r="X16" s="59">
        <v>6</v>
      </c>
      <c r="Y16" s="59"/>
      <c r="Z16" s="59"/>
      <c r="AA16" s="59">
        <v>3</v>
      </c>
      <c r="AB16" s="75">
        <v>4</v>
      </c>
      <c r="AC16" s="59">
        <v>1</v>
      </c>
      <c r="AD16" s="78">
        <v>5</v>
      </c>
      <c r="AE16" s="84">
        <f t="shared" si="10"/>
        <v>8</v>
      </c>
      <c r="AF16" s="182">
        <f t="shared" si="11"/>
        <v>6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181">
        <v>0.00903935185185185</v>
      </c>
      <c r="D17" s="75">
        <v>1</v>
      </c>
      <c r="E17" s="59">
        <v>1</v>
      </c>
      <c r="F17" s="196">
        <f t="shared" si="0"/>
        <v>100</v>
      </c>
      <c r="G17" s="75">
        <v>3</v>
      </c>
      <c r="H17" s="59">
        <v>1</v>
      </c>
      <c r="I17" s="191">
        <f t="shared" si="1"/>
        <v>33.3</v>
      </c>
      <c r="J17" s="75"/>
      <c r="K17" s="59"/>
      <c r="L17" s="196">
        <f t="shared" si="2"/>
      </c>
      <c r="M17" s="75">
        <v>2</v>
      </c>
      <c r="N17" s="59">
        <v>1</v>
      </c>
      <c r="O17" s="191">
        <f t="shared" si="3"/>
        <v>50</v>
      </c>
      <c r="P17" s="75">
        <f t="shared" si="4"/>
        <v>6</v>
      </c>
      <c r="Q17" s="59">
        <f t="shared" si="5"/>
        <v>3</v>
      </c>
      <c r="R17" s="76">
        <f t="shared" si="6"/>
        <v>50</v>
      </c>
      <c r="S17" s="104">
        <f t="shared" si="7"/>
        <v>5</v>
      </c>
      <c r="T17" s="66">
        <f t="shared" si="8"/>
        <v>0</v>
      </c>
      <c r="U17" s="66">
        <f t="shared" si="9"/>
        <v>1</v>
      </c>
      <c r="V17" s="59"/>
      <c r="W17" s="59">
        <v>1</v>
      </c>
      <c r="X17" s="59">
        <v>1</v>
      </c>
      <c r="Y17" s="59">
        <v>1</v>
      </c>
      <c r="Z17" s="59"/>
      <c r="AA17" s="59">
        <v>2</v>
      </c>
      <c r="AB17" s="75">
        <v>3</v>
      </c>
      <c r="AC17" s="59">
        <v>2</v>
      </c>
      <c r="AD17" s="78">
        <v>2</v>
      </c>
      <c r="AE17" s="84">
        <f t="shared" si="10"/>
        <v>-2</v>
      </c>
      <c r="AF17" s="182">
        <f t="shared" si="11"/>
        <v>-2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04">
        <v>14</v>
      </c>
      <c r="B18" s="173"/>
      <c r="C18" s="181"/>
      <c r="D18" s="75"/>
      <c r="E18" s="59"/>
      <c r="F18" s="196">
        <f t="shared" si="0"/>
      </c>
      <c r="G18" s="75"/>
      <c r="H18" s="59"/>
      <c r="I18" s="191">
        <f t="shared" si="1"/>
      </c>
      <c r="J18" s="75"/>
      <c r="K18" s="59"/>
      <c r="L18" s="196">
        <f t="shared" si="2"/>
      </c>
      <c r="M18" s="75"/>
      <c r="N18" s="59"/>
      <c r="O18" s="191">
        <f t="shared" si="3"/>
      </c>
      <c r="P18" s="75">
        <f t="shared" si="4"/>
      </c>
      <c r="Q18" s="59">
        <f t="shared" si="5"/>
      </c>
      <c r="R18" s="76">
        <f t="shared" si="6"/>
      </c>
      <c r="S18" s="104">
        <f t="shared" si="7"/>
      </c>
      <c r="T18" s="66">
        <f t="shared" si="8"/>
      </c>
      <c r="U18" s="66">
        <f t="shared" si="9"/>
      </c>
      <c r="V18" s="59"/>
      <c r="W18" s="59"/>
      <c r="X18" s="59"/>
      <c r="Y18" s="59"/>
      <c r="Z18" s="59"/>
      <c r="AA18" s="59"/>
      <c r="AB18" s="75"/>
      <c r="AC18" s="59"/>
      <c r="AD18" s="78"/>
      <c r="AE18" s="84">
        <f t="shared" si="10"/>
      </c>
      <c r="AF18" s="182">
        <f t="shared" si="11"/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thickBot="1">
      <c r="A19" s="104">
        <v>15</v>
      </c>
      <c r="B19" s="190"/>
      <c r="C19" s="181"/>
      <c r="D19" s="75"/>
      <c r="E19" s="59"/>
      <c r="F19" s="196">
        <f t="shared" si="0"/>
      </c>
      <c r="G19" s="75"/>
      <c r="H19" s="59"/>
      <c r="I19" s="191">
        <f t="shared" si="1"/>
      </c>
      <c r="J19" s="75"/>
      <c r="K19" s="59"/>
      <c r="L19" s="196">
        <f t="shared" si="2"/>
      </c>
      <c r="M19" s="75"/>
      <c r="N19" s="59"/>
      <c r="O19" s="191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59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181">
        <v>0.00638888888888889</v>
      </c>
      <c r="D20" s="75"/>
      <c r="E20" s="59"/>
      <c r="F20" s="196">
        <f t="shared" si="0"/>
      </c>
      <c r="G20" s="75">
        <v>1</v>
      </c>
      <c r="H20" s="59">
        <v>0</v>
      </c>
      <c r="I20" s="191">
        <f t="shared" si="1"/>
        <v>0</v>
      </c>
      <c r="J20" s="75">
        <v>1</v>
      </c>
      <c r="K20" s="59">
        <v>1</v>
      </c>
      <c r="L20" s="196">
        <f t="shared" si="2"/>
        <v>100</v>
      </c>
      <c r="M20" s="75">
        <v>2</v>
      </c>
      <c r="N20" s="59">
        <v>2</v>
      </c>
      <c r="O20" s="191">
        <f t="shared" si="3"/>
        <v>100</v>
      </c>
      <c r="P20" s="75">
        <f t="shared" si="4"/>
        <v>4</v>
      </c>
      <c r="Q20" s="59">
        <f t="shared" si="5"/>
        <v>3</v>
      </c>
      <c r="R20" s="76">
        <f t="shared" si="6"/>
        <v>75</v>
      </c>
      <c r="S20" s="104">
        <f t="shared" si="7"/>
        <v>5</v>
      </c>
      <c r="T20" s="66">
        <f t="shared" si="8"/>
        <v>2</v>
      </c>
      <c r="U20" s="66">
        <f t="shared" si="9"/>
        <v>1</v>
      </c>
      <c r="V20" s="59"/>
      <c r="W20" s="59">
        <v>1</v>
      </c>
      <c r="X20" s="59">
        <v>1</v>
      </c>
      <c r="Y20" s="59"/>
      <c r="Z20" s="59"/>
      <c r="AA20" s="59">
        <v>2</v>
      </c>
      <c r="AB20" s="75">
        <v>4</v>
      </c>
      <c r="AC20" s="59"/>
      <c r="AD20" s="78">
        <v>1</v>
      </c>
      <c r="AE20" s="84">
        <f t="shared" si="10"/>
        <v>-1</v>
      </c>
      <c r="AF20" s="182">
        <f t="shared" si="11"/>
        <v>1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181">
        <v>0.00498842592592593</v>
      </c>
      <c r="D21" s="75">
        <v>4</v>
      </c>
      <c r="E21" s="59">
        <v>0</v>
      </c>
      <c r="F21" s="196">
        <f t="shared" si="0"/>
        <v>0</v>
      </c>
      <c r="G21" s="75"/>
      <c r="H21" s="59"/>
      <c r="I21" s="191">
        <f t="shared" si="1"/>
      </c>
      <c r="J21" s="75">
        <v>3</v>
      </c>
      <c r="K21" s="59">
        <v>1</v>
      </c>
      <c r="L21" s="196">
        <f t="shared" si="2"/>
        <v>33.3</v>
      </c>
      <c r="M21" s="75"/>
      <c r="N21" s="59"/>
      <c r="O21" s="191">
        <f t="shared" si="3"/>
      </c>
      <c r="P21" s="75">
        <f t="shared" si="4"/>
        <v>7</v>
      </c>
      <c r="Q21" s="59">
        <f t="shared" si="5"/>
        <v>1</v>
      </c>
      <c r="R21" s="76">
        <f t="shared" si="6"/>
        <v>14.3</v>
      </c>
      <c r="S21" s="104">
        <f t="shared" si="7"/>
        <v>3</v>
      </c>
      <c r="T21" s="66">
        <f t="shared" si="8"/>
        <v>-5</v>
      </c>
      <c r="U21" s="66">
        <f t="shared" si="9"/>
        <v>1</v>
      </c>
      <c r="V21" s="59"/>
      <c r="W21" s="59"/>
      <c r="X21" s="59">
        <v>2</v>
      </c>
      <c r="Y21" s="59"/>
      <c r="Z21" s="59">
        <v>1</v>
      </c>
      <c r="AA21" s="59"/>
      <c r="AB21" s="75">
        <v>2</v>
      </c>
      <c r="AC21" s="59">
        <v>3</v>
      </c>
      <c r="AD21" s="78">
        <v>3</v>
      </c>
      <c r="AE21" s="84">
        <f t="shared" si="10"/>
        <v>-5</v>
      </c>
      <c r="AF21" s="182">
        <f t="shared" si="11"/>
        <v>-10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>
        <v>0.0131018518518519</v>
      </c>
      <c r="D22" s="75"/>
      <c r="E22" s="59"/>
      <c r="F22" s="196">
        <f t="shared" si="0"/>
      </c>
      <c r="G22" s="75"/>
      <c r="H22" s="59"/>
      <c r="I22" s="191">
        <f t="shared" si="1"/>
      </c>
      <c r="J22" s="75">
        <v>6</v>
      </c>
      <c r="K22" s="59">
        <v>1</v>
      </c>
      <c r="L22" s="196">
        <f t="shared" si="2"/>
        <v>16.7</v>
      </c>
      <c r="M22" s="75"/>
      <c r="N22" s="59"/>
      <c r="O22" s="191">
        <f t="shared" si="3"/>
      </c>
      <c r="P22" s="75">
        <f t="shared" si="4"/>
        <v>6</v>
      </c>
      <c r="Q22" s="59">
        <f t="shared" si="5"/>
        <v>1</v>
      </c>
      <c r="R22" s="76">
        <f t="shared" si="6"/>
        <v>16.7</v>
      </c>
      <c r="S22" s="104">
        <f t="shared" si="7"/>
        <v>3</v>
      </c>
      <c r="T22" s="66">
        <f t="shared" si="8"/>
        <v>-4</v>
      </c>
      <c r="U22" s="66">
        <f t="shared" si="9"/>
        <v>1</v>
      </c>
      <c r="V22" s="59">
        <v>2</v>
      </c>
      <c r="W22" s="59"/>
      <c r="X22" s="59"/>
      <c r="Y22" s="59"/>
      <c r="Z22" s="59"/>
      <c r="AA22" s="59">
        <v>1</v>
      </c>
      <c r="AB22" s="75">
        <v>2</v>
      </c>
      <c r="AC22" s="59"/>
      <c r="AD22" s="78"/>
      <c r="AE22" s="84">
        <f t="shared" si="10"/>
        <v>1</v>
      </c>
      <c r="AF22" s="182">
        <f t="shared" si="11"/>
        <v>-3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thickBot="1">
      <c r="A23" s="105">
        <v>19</v>
      </c>
      <c r="B23" s="173"/>
      <c r="C23" s="65"/>
      <c r="D23" s="93"/>
      <c r="E23" s="94"/>
      <c r="F23" s="199">
        <f t="shared" si="0"/>
      </c>
      <c r="G23" s="93"/>
      <c r="H23" s="94"/>
      <c r="I23" s="200">
        <f t="shared" si="1"/>
      </c>
      <c r="J23" s="93"/>
      <c r="K23" s="94"/>
      <c r="L23" s="199">
        <f t="shared" si="2"/>
      </c>
      <c r="M23" s="93"/>
      <c r="N23" s="94"/>
      <c r="O23" s="200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1" t="s">
        <v>59</v>
      </c>
      <c r="B24" s="54"/>
      <c r="C24" s="192">
        <f>SUM(C7:C23)*60*24</f>
        <v>200</v>
      </c>
      <c r="D24" s="56">
        <f>SUM(D7:D23)</f>
        <v>21</v>
      </c>
      <c r="E24" s="57">
        <f>SUM(E7:E23)</f>
        <v>7</v>
      </c>
      <c r="F24" s="77">
        <f t="shared" si="0"/>
        <v>33.3</v>
      </c>
      <c r="G24" s="56">
        <f>SUM(G7:G23)</f>
        <v>15</v>
      </c>
      <c r="H24" s="57">
        <f>SUM(H7:H23)</f>
        <v>2</v>
      </c>
      <c r="I24" s="77">
        <f t="shared" si="1"/>
        <v>13.3</v>
      </c>
      <c r="J24" s="56">
        <f>SUM(J7:J23)</f>
        <v>22</v>
      </c>
      <c r="K24" s="57">
        <f>SUM(K7:K23)</f>
        <v>8</v>
      </c>
      <c r="L24" s="77">
        <f t="shared" si="2"/>
        <v>36.4</v>
      </c>
      <c r="M24" s="56">
        <f>SUM(M7:M23)</f>
        <v>26</v>
      </c>
      <c r="N24" s="57">
        <f>SUM(N7:N23)</f>
        <v>20</v>
      </c>
      <c r="O24" s="77">
        <f t="shared" si="3"/>
        <v>76.9</v>
      </c>
      <c r="P24" s="56">
        <f>SUM(P7:P23)</f>
        <v>84</v>
      </c>
      <c r="Q24" s="57">
        <f>SUM(Q7:Q23)</f>
        <v>37</v>
      </c>
      <c r="R24" s="77">
        <f>IF(P24=0,"",Q24/P24*100)</f>
        <v>44</v>
      </c>
      <c r="S24" s="180">
        <f>SUM(S7:S23)</f>
        <v>62</v>
      </c>
      <c r="T24" s="55">
        <f>SUM(T7:T23)</f>
        <v>-10</v>
      </c>
      <c r="U24" s="55"/>
      <c r="V24" s="56">
        <f aca="true" t="shared" si="12" ref="V24:AF24">SUM(V7:V23)</f>
        <v>22</v>
      </c>
      <c r="W24" s="57">
        <f t="shared" si="12"/>
        <v>11</v>
      </c>
      <c r="X24" s="57">
        <f t="shared" si="12"/>
        <v>18</v>
      </c>
      <c r="Y24" s="57">
        <f t="shared" si="12"/>
        <v>2</v>
      </c>
      <c r="Z24" s="57">
        <f t="shared" si="12"/>
        <v>12</v>
      </c>
      <c r="AA24" s="58">
        <f t="shared" si="12"/>
        <v>26</v>
      </c>
      <c r="AB24" s="56">
        <f t="shared" si="12"/>
        <v>46</v>
      </c>
      <c r="AC24" s="57">
        <f t="shared" si="12"/>
        <v>26</v>
      </c>
      <c r="AD24" s="58">
        <f t="shared" si="12"/>
        <v>20</v>
      </c>
      <c r="AE24" s="55">
        <f t="shared" si="12"/>
        <v>-1</v>
      </c>
      <c r="AF24" s="55">
        <f t="shared" si="12"/>
        <v>-11</v>
      </c>
    </row>
  </sheetData>
  <mergeCells count="1">
    <mergeCell ref="R2:S2"/>
  </mergeCells>
  <printOptions horizontalCentered="1" verticalCentered="1"/>
  <pageMargins left="0.36" right="0.62" top="0.6" bottom="0.68" header="0.5" footer="0.42"/>
  <pageSetup blackAndWhite="1" fitToHeight="3" fitToWidth="1" horizontalDpi="180" verticalDpi="180" orientation="landscape" paperSize="9" scale="8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2">
    <pageSetUpPr fitToPage="1"/>
  </sheetPr>
  <dimension ref="A1:BG24"/>
  <sheetViews>
    <sheetView zoomScale="85" zoomScaleNormal="85" workbookViewId="0" topLeftCell="A4">
      <selection activeCell="W35" sqref="W35:W36"/>
    </sheetView>
  </sheetViews>
  <sheetFormatPr defaultColWidth="9.00390625" defaultRowHeight="12.75"/>
  <cols>
    <col min="1" max="1" width="3.25390625" style="1" customWidth="1"/>
    <col min="2" max="2" width="12.1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3.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8" t="s">
        <v>64</v>
      </c>
      <c r="C1" s="43"/>
      <c r="D1" s="13"/>
      <c r="E1" s="13"/>
      <c r="F1" s="13"/>
      <c r="G1" s="13"/>
      <c r="H1" s="13"/>
      <c r="I1" s="13"/>
      <c r="J1" s="13"/>
      <c r="K1" s="14"/>
      <c r="L1" s="213" t="s">
        <v>110</v>
      </c>
      <c r="M1" s="213"/>
      <c r="N1" s="213"/>
      <c r="O1" s="213"/>
      <c r="P1" s="213"/>
      <c r="Q1" s="213"/>
      <c r="R1" s="213"/>
      <c r="S1" s="213"/>
      <c r="T1" s="213" t="s">
        <v>111</v>
      </c>
      <c r="U1" s="213"/>
      <c r="V1" s="213"/>
      <c r="W1" s="213"/>
      <c r="X1" s="213"/>
      <c r="Y1" s="213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9" t="s">
        <v>58</v>
      </c>
      <c r="C2" s="215"/>
      <c r="D2" s="83"/>
      <c r="E2" s="216" t="s">
        <v>27</v>
      </c>
      <c r="F2" s="217">
        <v>20</v>
      </c>
      <c r="G2" s="215"/>
      <c r="H2" s="218"/>
      <c r="I2" s="219"/>
      <c r="J2" s="219"/>
      <c r="K2" s="220"/>
      <c r="L2" s="83"/>
      <c r="M2" s="83" t="s">
        <v>1</v>
      </c>
      <c r="N2" s="83"/>
      <c r="O2" s="83" t="s">
        <v>74</v>
      </c>
      <c r="P2" s="221"/>
      <c r="Q2" s="222"/>
      <c r="T2" s="353">
        <v>39138</v>
      </c>
      <c r="U2" s="353"/>
      <c r="V2" s="353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6">
        <f aca="true" t="shared" si="0" ref="F7:F24">IF(D7=0,"",E7/D7*100)</f>
      </c>
      <c r="G7" s="75"/>
      <c r="H7" s="59"/>
      <c r="I7" s="191">
        <f aca="true" t="shared" si="1" ref="I7:I24">IF(G7=0,"",H7/G7*100)</f>
      </c>
      <c r="J7" s="75"/>
      <c r="K7" s="59"/>
      <c r="L7" s="196">
        <f aca="true" t="shared" si="2" ref="L7:L24">IF(J7=0,"",K7/J7*100)</f>
      </c>
      <c r="M7" s="75"/>
      <c r="N7" s="59"/>
      <c r="O7" s="191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hidden="1" thickBot="1">
      <c r="A8" s="104">
        <v>4</v>
      </c>
      <c r="B8" s="173" t="s">
        <v>55</v>
      </c>
      <c r="C8" s="230"/>
      <c r="D8" s="75"/>
      <c r="E8" s="59"/>
      <c r="F8" s="196">
        <f t="shared" si="0"/>
      </c>
      <c r="G8" s="75"/>
      <c r="H8" s="59"/>
      <c r="I8" s="191">
        <f t="shared" si="1"/>
      </c>
      <c r="J8" s="75"/>
      <c r="K8" s="59"/>
      <c r="L8" s="196">
        <f t="shared" si="2"/>
      </c>
      <c r="M8" s="75"/>
      <c r="N8" s="59"/>
      <c r="O8" s="191">
        <f t="shared" si="3"/>
      </c>
      <c r="P8" s="75">
        <f t="shared" si="4"/>
      </c>
      <c r="Q8" s="59">
        <f t="shared" si="5"/>
      </c>
      <c r="R8" s="76">
        <f t="shared" si="6"/>
      </c>
      <c r="S8" s="104">
        <f t="shared" si="7"/>
      </c>
      <c r="T8" s="66">
        <f t="shared" si="8"/>
      </c>
      <c r="U8" s="66">
        <f t="shared" si="9"/>
      </c>
      <c r="V8" s="75"/>
      <c r="W8" s="59"/>
      <c r="X8" s="59"/>
      <c r="Y8" s="59"/>
      <c r="Z8" s="111"/>
      <c r="AA8" s="78"/>
      <c r="AB8" s="75"/>
      <c r="AC8" s="59"/>
      <c r="AD8" s="78"/>
      <c r="AE8" s="84">
        <f t="shared" si="10"/>
      </c>
      <c r="AF8" s="182">
        <f t="shared" si="11"/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hidden="1" thickBot="1">
      <c r="A9" s="104">
        <v>5</v>
      </c>
      <c r="B9" s="173" t="s">
        <v>34</v>
      </c>
      <c r="C9" s="230"/>
      <c r="D9" s="86"/>
      <c r="E9" s="59"/>
      <c r="F9" s="196">
        <f t="shared" si="0"/>
      </c>
      <c r="G9" s="75"/>
      <c r="H9" s="59"/>
      <c r="I9" s="191">
        <f t="shared" si="1"/>
      </c>
      <c r="J9" s="75"/>
      <c r="K9" s="59"/>
      <c r="L9" s="196">
        <f t="shared" si="2"/>
      </c>
      <c r="M9" s="75"/>
      <c r="N9" s="59"/>
      <c r="O9" s="191">
        <f t="shared" si="3"/>
      </c>
      <c r="P9" s="75">
        <f t="shared" si="4"/>
      </c>
      <c r="Q9" s="59">
        <f t="shared" si="5"/>
      </c>
      <c r="R9" s="76">
        <f t="shared" si="6"/>
      </c>
      <c r="S9" s="104">
        <f t="shared" si="7"/>
      </c>
      <c r="T9" s="66">
        <f t="shared" si="8"/>
      </c>
      <c r="U9" s="66">
        <f t="shared" si="9"/>
      </c>
      <c r="V9" s="75"/>
      <c r="W9" s="59"/>
      <c r="X9" s="59"/>
      <c r="Y9" s="59"/>
      <c r="Z9" s="111"/>
      <c r="AA9" s="78"/>
      <c r="AB9" s="75"/>
      <c r="AC9" s="59"/>
      <c r="AD9" s="78"/>
      <c r="AE9" s="84">
        <f t="shared" si="10"/>
      </c>
      <c r="AF9" s="182">
        <f t="shared" si="11"/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hidden="1" thickBot="1">
      <c r="A10" s="104">
        <v>6</v>
      </c>
      <c r="B10" s="173" t="s">
        <v>49</v>
      </c>
      <c r="C10" s="230"/>
      <c r="D10" s="75"/>
      <c r="E10" s="59"/>
      <c r="F10" s="196">
        <f t="shared" si="0"/>
      </c>
      <c r="G10" s="75"/>
      <c r="H10" s="59"/>
      <c r="I10" s="191">
        <f t="shared" si="1"/>
      </c>
      <c r="J10" s="75"/>
      <c r="K10" s="59"/>
      <c r="L10" s="196">
        <f t="shared" si="2"/>
      </c>
      <c r="M10" s="75"/>
      <c r="N10" s="59"/>
      <c r="O10" s="191">
        <f t="shared" si="3"/>
      </c>
      <c r="P10" s="75">
        <f t="shared" si="4"/>
      </c>
      <c r="Q10" s="59">
        <f t="shared" si="5"/>
      </c>
      <c r="R10" s="76">
        <f t="shared" si="6"/>
      </c>
      <c r="S10" s="104">
        <f t="shared" si="7"/>
      </c>
      <c r="T10" s="66">
        <f t="shared" si="8"/>
      </c>
      <c r="U10" s="66">
        <f t="shared" si="9"/>
      </c>
      <c r="V10" s="59"/>
      <c r="W10" s="85"/>
      <c r="X10" s="59"/>
      <c r="Y10" s="59"/>
      <c r="Z10" s="59"/>
      <c r="AA10" s="59"/>
      <c r="AB10" s="75"/>
      <c r="AC10" s="59"/>
      <c r="AD10" s="78"/>
      <c r="AE10" s="84">
        <f t="shared" si="10"/>
      </c>
      <c r="AF10" s="182">
        <f t="shared" si="11"/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thickBot="1">
      <c r="A11" s="104">
        <v>7</v>
      </c>
      <c r="B11" s="173" t="s">
        <v>41</v>
      </c>
      <c r="C11" s="230">
        <v>0.0109375</v>
      </c>
      <c r="D11" s="75">
        <v>9</v>
      </c>
      <c r="E11" s="59">
        <v>6</v>
      </c>
      <c r="F11" s="196">
        <f t="shared" si="0"/>
        <v>66.7</v>
      </c>
      <c r="G11" s="75">
        <v>1</v>
      </c>
      <c r="H11" s="59">
        <v>0</v>
      </c>
      <c r="I11" s="191">
        <f t="shared" si="1"/>
        <v>0</v>
      </c>
      <c r="J11" s="75">
        <v>3</v>
      </c>
      <c r="K11" s="59">
        <v>2</v>
      </c>
      <c r="L11" s="196">
        <f t="shared" si="2"/>
        <v>66.7</v>
      </c>
      <c r="M11" s="75">
        <v>8</v>
      </c>
      <c r="N11" s="59">
        <v>7</v>
      </c>
      <c r="O11" s="191">
        <f t="shared" si="3"/>
        <v>87.5</v>
      </c>
      <c r="P11" s="75">
        <f t="shared" si="4"/>
        <v>21</v>
      </c>
      <c r="Q11" s="59">
        <f t="shared" si="5"/>
        <v>15</v>
      </c>
      <c r="R11" s="76">
        <f t="shared" si="6"/>
        <v>71.4</v>
      </c>
      <c r="S11" s="104">
        <f t="shared" si="7"/>
        <v>25</v>
      </c>
      <c r="T11" s="66">
        <f t="shared" si="8"/>
        <v>9</v>
      </c>
      <c r="U11" s="66">
        <f t="shared" si="9"/>
        <v>1</v>
      </c>
      <c r="V11" s="59">
        <v>2</v>
      </c>
      <c r="W11" s="59">
        <v>1</v>
      </c>
      <c r="X11" s="59">
        <v>4</v>
      </c>
      <c r="Y11" s="59">
        <v>1</v>
      </c>
      <c r="Z11" s="59">
        <v>1</v>
      </c>
      <c r="AA11" s="59">
        <v>4</v>
      </c>
      <c r="AB11" s="75">
        <v>4</v>
      </c>
      <c r="AC11" s="59">
        <v>4</v>
      </c>
      <c r="AD11" s="78">
        <v>2</v>
      </c>
      <c r="AE11" s="84">
        <f t="shared" si="10"/>
        <v>3</v>
      </c>
      <c r="AF11" s="182">
        <f t="shared" si="11"/>
        <v>12</v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230">
        <v>0.0124652777777778</v>
      </c>
      <c r="D12" s="86"/>
      <c r="E12" s="59"/>
      <c r="F12" s="196">
        <f t="shared" si="0"/>
      </c>
      <c r="G12" s="75"/>
      <c r="H12" s="59"/>
      <c r="I12" s="191">
        <f t="shared" si="1"/>
      </c>
      <c r="J12" s="75"/>
      <c r="K12" s="59"/>
      <c r="L12" s="196">
        <f t="shared" si="2"/>
      </c>
      <c r="M12" s="75">
        <v>6</v>
      </c>
      <c r="N12" s="59">
        <v>4</v>
      </c>
      <c r="O12" s="191">
        <f t="shared" si="3"/>
        <v>66.7</v>
      </c>
      <c r="P12" s="75">
        <f t="shared" si="4"/>
        <v>6</v>
      </c>
      <c r="Q12" s="59">
        <f t="shared" si="5"/>
        <v>4</v>
      </c>
      <c r="R12" s="76">
        <f t="shared" si="6"/>
        <v>66.7</v>
      </c>
      <c r="S12" s="104">
        <f t="shared" si="7"/>
        <v>4</v>
      </c>
      <c r="T12" s="66">
        <f t="shared" si="8"/>
        <v>2</v>
      </c>
      <c r="U12" s="66">
        <f t="shared" si="9"/>
        <v>1</v>
      </c>
      <c r="V12" s="59"/>
      <c r="W12" s="59"/>
      <c r="X12" s="59">
        <v>4</v>
      </c>
      <c r="Y12" s="59"/>
      <c r="Z12" s="59">
        <v>1</v>
      </c>
      <c r="AA12" s="59">
        <v>5</v>
      </c>
      <c r="AB12" s="75">
        <v>3</v>
      </c>
      <c r="AC12" s="59">
        <v>1</v>
      </c>
      <c r="AD12" s="78">
        <v>5</v>
      </c>
      <c r="AE12" s="84">
        <f t="shared" si="10"/>
        <v>1</v>
      </c>
      <c r="AF12" s="182">
        <f t="shared" si="11"/>
        <v>3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thickBot="1">
      <c r="A13" s="104">
        <v>9</v>
      </c>
      <c r="B13" s="173" t="s">
        <v>37</v>
      </c>
      <c r="C13" s="230">
        <v>0.017037037037037</v>
      </c>
      <c r="D13" s="75">
        <v>6</v>
      </c>
      <c r="E13" s="59">
        <v>3</v>
      </c>
      <c r="F13" s="196">
        <f t="shared" si="0"/>
        <v>50</v>
      </c>
      <c r="G13" s="75">
        <v>1</v>
      </c>
      <c r="H13" s="59">
        <v>1</v>
      </c>
      <c r="I13" s="191">
        <f t="shared" si="1"/>
        <v>100</v>
      </c>
      <c r="J13" s="75"/>
      <c r="K13" s="59"/>
      <c r="L13" s="196">
        <f t="shared" si="2"/>
      </c>
      <c r="M13" s="75">
        <v>11</v>
      </c>
      <c r="N13" s="59">
        <v>10</v>
      </c>
      <c r="O13" s="191">
        <f t="shared" si="3"/>
        <v>90.9</v>
      </c>
      <c r="P13" s="75">
        <f t="shared" si="4"/>
        <v>18</v>
      </c>
      <c r="Q13" s="59">
        <f t="shared" si="5"/>
        <v>14</v>
      </c>
      <c r="R13" s="76">
        <f t="shared" si="6"/>
        <v>77.8</v>
      </c>
      <c r="S13" s="104">
        <f t="shared" si="7"/>
        <v>18</v>
      </c>
      <c r="T13" s="66">
        <f t="shared" si="8"/>
        <v>10</v>
      </c>
      <c r="U13" s="66">
        <f t="shared" si="9"/>
        <v>1</v>
      </c>
      <c r="V13" s="59">
        <v>2</v>
      </c>
      <c r="W13" s="59">
        <v>2</v>
      </c>
      <c r="X13" s="59">
        <v>2</v>
      </c>
      <c r="Y13" s="59">
        <v>1</v>
      </c>
      <c r="Z13" s="59">
        <v>1</v>
      </c>
      <c r="AA13" s="59">
        <v>5</v>
      </c>
      <c r="AB13" s="75">
        <v>3</v>
      </c>
      <c r="AC13" s="59"/>
      <c r="AD13" s="78">
        <v>1</v>
      </c>
      <c r="AE13" s="84">
        <f t="shared" si="10"/>
        <v>9</v>
      </c>
      <c r="AF13" s="182">
        <f t="shared" si="11"/>
        <v>19</v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230">
        <v>0.0172453703703704</v>
      </c>
      <c r="D14" s="75">
        <v>2</v>
      </c>
      <c r="E14" s="59">
        <v>2</v>
      </c>
      <c r="F14" s="196">
        <f t="shared" si="0"/>
        <v>100</v>
      </c>
      <c r="G14" s="75"/>
      <c r="H14" s="59"/>
      <c r="I14" s="191">
        <f t="shared" si="1"/>
      </c>
      <c r="J14" s="75">
        <v>9</v>
      </c>
      <c r="K14" s="59">
        <v>4</v>
      </c>
      <c r="L14" s="196">
        <f t="shared" si="2"/>
        <v>44.4</v>
      </c>
      <c r="M14" s="75">
        <v>8</v>
      </c>
      <c r="N14" s="59">
        <v>6</v>
      </c>
      <c r="O14" s="191">
        <f t="shared" si="3"/>
        <v>75</v>
      </c>
      <c r="P14" s="75">
        <f t="shared" si="4"/>
        <v>19</v>
      </c>
      <c r="Q14" s="59">
        <f t="shared" si="5"/>
        <v>12</v>
      </c>
      <c r="R14" s="76">
        <f t="shared" si="6"/>
        <v>63.2</v>
      </c>
      <c r="S14" s="104">
        <f t="shared" si="7"/>
        <v>22</v>
      </c>
      <c r="T14" s="66">
        <f t="shared" si="8"/>
        <v>5</v>
      </c>
      <c r="U14" s="66">
        <f t="shared" si="9"/>
        <v>1</v>
      </c>
      <c r="V14" s="59"/>
      <c r="W14" s="59"/>
      <c r="X14" s="59">
        <v>4</v>
      </c>
      <c r="Y14" s="59"/>
      <c r="Z14" s="59">
        <v>11</v>
      </c>
      <c r="AA14" s="59">
        <v>6</v>
      </c>
      <c r="AB14" s="75">
        <v>3</v>
      </c>
      <c r="AC14" s="59">
        <v>7</v>
      </c>
      <c r="AD14" s="78">
        <v>1</v>
      </c>
      <c r="AE14" s="84">
        <f t="shared" si="10"/>
        <v>10</v>
      </c>
      <c r="AF14" s="182">
        <f t="shared" si="11"/>
        <v>15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3.25" customHeight="1" thickBot="1">
      <c r="A15" s="104">
        <v>11</v>
      </c>
      <c r="B15" s="173" t="s">
        <v>39</v>
      </c>
      <c r="C15" s="230">
        <v>0.0120138888888889</v>
      </c>
      <c r="D15" s="75">
        <v>2</v>
      </c>
      <c r="E15" s="59">
        <v>1</v>
      </c>
      <c r="F15" s="196">
        <f t="shared" si="0"/>
        <v>50</v>
      </c>
      <c r="G15" s="75">
        <v>3</v>
      </c>
      <c r="H15" s="59">
        <v>0</v>
      </c>
      <c r="I15" s="191">
        <f t="shared" si="1"/>
        <v>0</v>
      </c>
      <c r="J15" s="75">
        <v>1</v>
      </c>
      <c r="K15" s="59">
        <v>0</v>
      </c>
      <c r="L15" s="196">
        <f t="shared" si="2"/>
        <v>0</v>
      </c>
      <c r="M15" s="75"/>
      <c r="N15" s="59"/>
      <c r="O15" s="191">
        <f t="shared" si="3"/>
      </c>
      <c r="P15" s="75">
        <f t="shared" si="4"/>
        <v>6</v>
      </c>
      <c r="Q15" s="59">
        <f t="shared" si="5"/>
        <v>1</v>
      </c>
      <c r="R15" s="76">
        <f t="shared" si="6"/>
        <v>16.7</v>
      </c>
      <c r="S15" s="104">
        <f t="shared" si="7"/>
        <v>2</v>
      </c>
      <c r="T15" s="66">
        <f t="shared" si="8"/>
        <v>-4</v>
      </c>
      <c r="U15" s="66">
        <f t="shared" si="9"/>
        <v>1</v>
      </c>
      <c r="V15" s="59"/>
      <c r="W15" s="59">
        <v>1</v>
      </c>
      <c r="X15" s="59">
        <v>1</v>
      </c>
      <c r="Y15" s="59"/>
      <c r="Z15" s="59"/>
      <c r="AA15" s="59"/>
      <c r="AB15" s="75">
        <v>5</v>
      </c>
      <c r="AC15" s="59">
        <v>1</v>
      </c>
      <c r="AD15" s="78">
        <v>1</v>
      </c>
      <c r="AE15" s="84">
        <f t="shared" si="10"/>
        <v>-5</v>
      </c>
      <c r="AF15" s="182">
        <f t="shared" si="11"/>
        <v>-9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7" t="s">
        <v>40</v>
      </c>
      <c r="C16" s="230">
        <v>0.0174189814814815</v>
      </c>
      <c r="D16" s="75">
        <v>7</v>
      </c>
      <c r="E16" s="59">
        <v>4</v>
      </c>
      <c r="F16" s="196">
        <f t="shared" si="0"/>
        <v>57.1</v>
      </c>
      <c r="G16" s="75">
        <v>2</v>
      </c>
      <c r="H16" s="59">
        <v>1</v>
      </c>
      <c r="I16" s="191">
        <f t="shared" si="1"/>
        <v>50</v>
      </c>
      <c r="J16" s="75">
        <v>1</v>
      </c>
      <c r="K16" s="59">
        <v>1</v>
      </c>
      <c r="L16" s="196">
        <f t="shared" si="2"/>
        <v>100</v>
      </c>
      <c r="M16" s="75">
        <v>2</v>
      </c>
      <c r="N16" s="59">
        <v>1</v>
      </c>
      <c r="O16" s="191">
        <f t="shared" si="3"/>
        <v>50</v>
      </c>
      <c r="P16" s="75">
        <f t="shared" si="4"/>
        <v>12</v>
      </c>
      <c r="Q16" s="59">
        <f t="shared" si="5"/>
        <v>7</v>
      </c>
      <c r="R16" s="76">
        <f t="shared" si="6"/>
        <v>58.3</v>
      </c>
      <c r="S16" s="104">
        <f t="shared" si="7"/>
        <v>14</v>
      </c>
      <c r="T16" s="66">
        <f t="shared" si="8"/>
        <v>2</v>
      </c>
      <c r="U16" s="66">
        <f t="shared" si="9"/>
        <v>1</v>
      </c>
      <c r="V16" s="59">
        <v>10</v>
      </c>
      <c r="W16" s="59">
        <v>5</v>
      </c>
      <c r="X16" s="59">
        <v>7</v>
      </c>
      <c r="Y16" s="59"/>
      <c r="Z16" s="59">
        <v>5</v>
      </c>
      <c r="AA16" s="59">
        <v>3</v>
      </c>
      <c r="AB16" s="75">
        <v>5</v>
      </c>
      <c r="AC16" s="59"/>
      <c r="AD16" s="78">
        <v>5</v>
      </c>
      <c r="AE16" s="84">
        <f t="shared" si="10"/>
        <v>20</v>
      </c>
      <c r="AF16" s="182">
        <f t="shared" si="11"/>
        <v>22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230">
        <v>0.00908564814814815</v>
      </c>
      <c r="D17" s="75">
        <v>3</v>
      </c>
      <c r="E17" s="59">
        <v>2</v>
      </c>
      <c r="F17" s="196">
        <f t="shared" si="0"/>
        <v>66.7</v>
      </c>
      <c r="G17" s="75">
        <v>2</v>
      </c>
      <c r="H17" s="59">
        <v>0</v>
      </c>
      <c r="I17" s="191">
        <f t="shared" si="1"/>
        <v>0</v>
      </c>
      <c r="J17" s="75"/>
      <c r="K17" s="59"/>
      <c r="L17" s="196">
        <f t="shared" si="2"/>
      </c>
      <c r="M17" s="75">
        <v>2</v>
      </c>
      <c r="N17" s="59">
        <v>2</v>
      </c>
      <c r="O17" s="191">
        <f t="shared" si="3"/>
        <v>100</v>
      </c>
      <c r="P17" s="75">
        <f t="shared" si="4"/>
        <v>7</v>
      </c>
      <c r="Q17" s="59">
        <f t="shared" si="5"/>
        <v>4</v>
      </c>
      <c r="R17" s="76">
        <f t="shared" si="6"/>
        <v>57.1</v>
      </c>
      <c r="S17" s="104">
        <f t="shared" si="7"/>
        <v>6</v>
      </c>
      <c r="T17" s="66">
        <f t="shared" si="8"/>
        <v>1</v>
      </c>
      <c r="U17" s="66">
        <f t="shared" si="9"/>
        <v>1</v>
      </c>
      <c r="V17" s="59">
        <v>1</v>
      </c>
      <c r="W17" s="59"/>
      <c r="X17" s="59">
        <v>1</v>
      </c>
      <c r="Y17" s="59"/>
      <c r="Z17" s="59">
        <v>1</v>
      </c>
      <c r="AA17" s="59">
        <v>2</v>
      </c>
      <c r="AB17" s="75">
        <v>1</v>
      </c>
      <c r="AC17" s="59">
        <v>1</v>
      </c>
      <c r="AD17" s="78">
        <v>5</v>
      </c>
      <c r="AE17" s="84">
        <f t="shared" si="10"/>
        <v>-2</v>
      </c>
      <c r="AF17" s="182">
        <f t="shared" si="11"/>
        <v>-1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hidden="1" thickBot="1">
      <c r="A18" s="104">
        <v>14</v>
      </c>
      <c r="B18" s="173"/>
      <c r="C18" s="230"/>
      <c r="D18" s="75"/>
      <c r="E18" s="59"/>
      <c r="F18" s="196">
        <f t="shared" si="0"/>
      </c>
      <c r="G18" s="75"/>
      <c r="H18" s="59"/>
      <c r="I18" s="191">
        <f t="shared" si="1"/>
      </c>
      <c r="J18" s="75"/>
      <c r="K18" s="59"/>
      <c r="L18" s="196">
        <f t="shared" si="2"/>
      </c>
      <c r="M18" s="75"/>
      <c r="N18" s="59"/>
      <c r="O18" s="191">
        <f t="shared" si="3"/>
      </c>
      <c r="P18" s="75">
        <f t="shared" si="4"/>
      </c>
      <c r="Q18" s="59">
        <f t="shared" si="5"/>
      </c>
      <c r="R18" s="76">
        <f t="shared" si="6"/>
      </c>
      <c r="S18" s="104">
        <f t="shared" si="7"/>
      </c>
      <c r="T18" s="66">
        <f t="shared" si="8"/>
      </c>
      <c r="U18" s="66">
        <f t="shared" si="9"/>
      </c>
      <c r="V18" s="59"/>
      <c r="W18" s="59"/>
      <c r="X18" s="59"/>
      <c r="Y18" s="59"/>
      <c r="Z18" s="59"/>
      <c r="AA18" s="59"/>
      <c r="AB18" s="75"/>
      <c r="AC18" s="59"/>
      <c r="AD18" s="78"/>
      <c r="AE18" s="84">
        <f t="shared" si="10"/>
      </c>
      <c r="AF18" s="182">
        <f t="shared" si="11"/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230"/>
      <c r="D19" s="75"/>
      <c r="E19" s="59"/>
      <c r="F19" s="196">
        <f t="shared" si="0"/>
      </c>
      <c r="G19" s="75"/>
      <c r="H19" s="59"/>
      <c r="I19" s="191">
        <f t="shared" si="1"/>
      </c>
      <c r="J19" s="75"/>
      <c r="K19" s="59"/>
      <c r="L19" s="196">
        <f t="shared" si="2"/>
      </c>
      <c r="M19" s="75"/>
      <c r="N19" s="59"/>
      <c r="O19" s="191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59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230">
        <v>0.0137152777777778</v>
      </c>
      <c r="D20" s="75">
        <v>6</v>
      </c>
      <c r="E20" s="59">
        <v>5</v>
      </c>
      <c r="F20" s="196">
        <f t="shared" si="0"/>
        <v>83.3</v>
      </c>
      <c r="G20" s="75">
        <v>1</v>
      </c>
      <c r="H20" s="59">
        <v>0</v>
      </c>
      <c r="I20" s="191">
        <f t="shared" si="1"/>
        <v>0</v>
      </c>
      <c r="J20" s="75">
        <v>3</v>
      </c>
      <c r="K20" s="59">
        <v>0</v>
      </c>
      <c r="L20" s="196">
        <f t="shared" si="2"/>
        <v>0</v>
      </c>
      <c r="M20" s="75">
        <v>1</v>
      </c>
      <c r="N20" s="59">
        <v>1</v>
      </c>
      <c r="O20" s="191">
        <f t="shared" si="3"/>
        <v>100</v>
      </c>
      <c r="P20" s="75">
        <f t="shared" si="4"/>
        <v>11</v>
      </c>
      <c r="Q20" s="59">
        <f t="shared" si="5"/>
        <v>6</v>
      </c>
      <c r="R20" s="76">
        <f t="shared" si="6"/>
        <v>54.5</v>
      </c>
      <c r="S20" s="104">
        <f t="shared" si="7"/>
        <v>11</v>
      </c>
      <c r="T20" s="66">
        <f t="shared" si="8"/>
        <v>1</v>
      </c>
      <c r="U20" s="66">
        <f t="shared" si="9"/>
        <v>1</v>
      </c>
      <c r="V20" s="59"/>
      <c r="W20" s="59"/>
      <c r="X20" s="59">
        <v>1</v>
      </c>
      <c r="Y20" s="59"/>
      <c r="Z20" s="59"/>
      <c r="AA20" s="59">
        <v>1</v>
      </c>
      <c r="AB20" s="75">
        <v>2</v>
      </c>
      <c r="AC20" s="59">
        <v>2</v>
      </c>
      <c r="AD20" s="78">
        <v>4</v>
      </c>
      <c r="AE20" s="84">
        <f t="shared" si="10"/>
        <v>-6</v>
      </c>
      <c r="AF20" s="182">
        <f t="shared" si="11"/>
        <v>-5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230">
        <v>0.0129050925925926</v>
      </c>
      <c r="D21" s="75">
        <v>4</v>
      </c>
      <c r="E21" s="59">
        <v>4</v>
      </c>
      <c r="F21" s="196">
        <f t="shared" si="0"/>
        <v>100</v>
      </c>
      <c r="G21" s="75">
        <v>2</v>
      </c>
      <c r="H21" s="59">
        <v>1</v>
      </c>
      <c r="I21" s="191">
        <f t="shared" si="1"/>
        <v>50</v>
      </c>
      <c r="J21" s="75"/>
      <c r="K21" s="59"/>
      <c r="L21" s="196">
        <f t="shared" si="2"/>
      </c>
      <c r="M21" s="75">
        <v>3</v>
      </c>
      <c r="N21" s="59">
        <v>3</v>
      </c>
      <c r="O21" s="191">
        <f t="shared" si="3"/>
        <v>100</v>
      </c>
      <c r="P21" s="75">
        <f t="shared" si="4"/>
        <v>9</v>
      </c>
      <c r="Q21" s="59">
        <f t="shared" si="5"/>
        <v>8</v>
      </c>
      <c r="R21" s="76">
        <f t="shared" si="6"/>
        <v>88.9</v>
      </c>
      <c r="S21" s="104">
        <f t="shared" si="7"/>
        <v>13</v>
      </c>
      <c r="T21" s="66">
        <f t="shared" si="8"/>
        <v>7</v>
      </c>
      <c r="U21" s="66">
        <f t="shared" si="9"/>
        <v>1</v>
      </c>
      <c r="V21" s="59">
        <v>2</v>
      </c>
      <c r="W21" s="59"/>
      <c r="X21" s="59">
        <v>2</v>
      </c>
      <c r="Y21" s="59"/>
      <c r="Z21" s="59">
        <v>6</v>
      </c>
      <c r="AA21" s="59">
        <v>4</v>
      </c>
      <c r="AB21" s="75">
        <v>5</v>
      </c>
      <c r="AC21" s="59">
        <v>3</v>
      </c>
      <c r="AD21" s="78">
        <v>5</v>
      </c>
      <c r="AE21" s="84">
        <f t="shared" si="10"/>
        <v>1</v>
      </c>
      <c r="AF21" s="182">
        <f t="shared" si="11"/>
        <v>8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230">
        <v>0.0160648148148148</v>
      </c>
      <c r="D22" s="75"/>
      <c r="E22" s="59"/>
      <c r="F22" s="196">
        <f t="shared" si="0"/>
      </c>
      <c r="G22" s="75"/>
      <c r="H22" s="59"/>
      <c r="I22" s="191">
        <f t="shared" si="1"/>
      </c>
      <c r="J22" s="75">
        <v>3</v>
      </c>
      <c r="K22" s="59">
        <v>1</v>
      </c>
      <c r="L22" s="196">
        <f t="shared" si="2"/>
        <v>33.3</v>
      </c>
      <c r="M22" s="75">
        <v>6</v>
      </c>
      <c r="N22" s="59">
        <v>5</v>
      </c>
      <c r="O22" s="191">
        <f t="shared" si="3"/>
        <v>83.3</v>
      </c>
      <c r="P22" s="75">
        <f t="shared" si="4"/>
        <v>9</v>
      </c>
      <c r="Q22" s="59">
        <f t="shared" si="5"/>
        <v>6</v>
      </c>
      <c r="R22" s="76">
        <f t="shared" si="6"/>
        <v>66.7</v>
      </c>
      <c r="S22" s="104">
        <f t="shared" si="7"/>
        <v>8</v>
      </c>
      <c r="T22" s="66">
        <f t="shared" si="8"/>
        <v>3</v>
      </c>
      <c r="U22" s="66">
        <f t="shared" si="9"/>
        <v>1</v>
      </c>
      <c r="V22" s="59"/>
      <c r="W22" s="59">
        <v>1</v>
      </c>
      <c r="X22" s="59">
        <v>4</v>
      </c>
      <c r="Y22" s="59"/>
      <c r="Z22" s="59">
        <v>3</v>
      </c>
      <c r="AA22" s="59"/>
      <c r="AB22" s="75">
        <v>1</v>
      </c>
      <c r="AC22" s="59">
        <v>2</v>
      </c>
      <c r="AD22" s="78">
        <v>2</v>
      </c>
      <c r="AE22" s="84">
        <f t="shared" si="10"/>
        <v>3</v>
      </c>
      <c r="AF22" s="182">
        <f t="shared" si="11"/>
        <v>6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231"/>
      <c r="D23" s="93"/>
      <c r="E23" s="94"/>
      <c r="F23" s="199">
        <f t="shared" si="0"/>
      </c>
      <c r="G23" s="93"/>
      <c r="H23" s="94"/>
      <c r="I23" s="200">
        <f t="shared" si="1"/>
      </c>
      <c r="J23" s="93"/>
      <c r="K23" s="94"/>
      <c r="L23" s="199">
        <f t="shared" si="2"/>
      </c>
      <c r="M23" s="93"/>
      <c r="N23" s="94"/>
      <c r="O23" s="200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1" t="s">
        <v>59</v>
      </c>
      <c r="B24" s="54"/>
      <c r="C24" s="234">
        <f>SUM(C7:C23)*60*24</f>
        <v>200</v>
      </c>
      <c r="D24" s="56">
        <f>SUM(D7:D23)</f>
        <v>39</v>
      </c>
      <c r="E24" s="57">
        <f>SUM(E7:E23)</f>
        <v>27</v>
      </c>
      <c r="F24" s="77">
        <f t="shared" si="0"/>
        <v>69.2</v>
      </c>
      <c r="G24" s="56">
        <f>SUM(G7:G23)</f>
        <v>12</v>
      </c>
      <c r="H24" s="57">
        <f>SUM(H7:H23)</f>
        <v>3</v>
      </c>
      <c r="I24" s="77">
        <f t="shared" si="1"/>
        <v>25</v>
      </c>
      <c r="J24" s="56">
        <f>SUM(J7:J23)</f>
        <v>20</v>
      </c>
      <c r="K24" s="57">
        <f>SUM(K7:K23)</f>
        <v>8</v>
      </c>
      <c r="L24" s="77">
        <f t="shared" si="2"/>
        <v>40</v>
      </c>
      <c r="M24" s="56">
        <f>SUM(M7:M23)</f>
        <v>47</v>
      </c>
      <c r="N24" s="57">
        <f>SUM(N7:N23)</f>
        <v>39</v>
      </c>
      <c r="O24" s="77">
        <f t="shared" si="3"/>
        <v>83</v>
      </c>
      <c r="P24" s="56">
        <f>SUM(P7:P23)</f>
        <v>118</v>
      </c>
      <c r="Q24" s="57">
        <f>SUM(Q7:Q23)</f>
        <v>77</v>
      </c>
      <c r="R24" s="77">
        <f>IF(P24=0,"",Q24/P24*100)</f>
        <v>65.3</v>
      </c>
      <c r="S24" s="180">
        <f>SUM(S7:S23)</f>
        <v>123</v>
      </c>
      <c r="T24" s="55">
        <f>SUM(T7:T23)</f>
        <v>36</v>
      </c>
      <c r="U24" s="55"/>
      <c r="V24" s="56">
        <f aca="true" t="shared" si="12" ref="V24:AF24">SUM(V7:V23)</f>
        <v>17</v>
      </c>
      <c r="W24" s="57">
        <f t="shared" si="12"/>
        <v>10</v>
      </c>
      <c r="X24" s="57">
        <f t="shared" si="12"/>
        <v>30</v>
      </c>
      <c r="Y24" s="57">
        <f t="shared" si="12"/>
        <v>2</v>
      </c>
      <c r="Z24" s="57">
        <f t="shared" si="12"/>
        <v>29</v>
      </c>
      <c r="AA24" s="58">
        <f t="shared" si="12"/>
        <v>30</v>
      </c>
      <c r="AB24" s="56">
        <f t="shared" si="12"/>
        <v>32</v>
      </c>
      <c r="AC24" s="57">
        <f t="shared" si="12"/>
        <v>21</v>
      </c>
      <c r="AD24" s="58">
        <f t="shared" si="12"/>
        <v>31</v>
      </c>
      <c r="AE24" s="55">
        <f t="shared" si="12"/>
        <v>34</v>
      </c>
      <c r="AF24" s="55">
        <f t="shared" si="12"/>
        <v>70</v>
      </c>
    </row>
  </sheetData>
  <mergeCells count="1">
    <mergeCell ref="T2:V2"/>
  </mergeCells>
  <printOptions horizontalCentered="1" verticalCentered="1"/>
  <pageMargins left="0.36" right="0.62" top="0.6" bottom="0.68" header="0.5" footer="0.42"/>
  <pageSetup blackAndWhite="1" fitToHeight="3" fitToWidth="1" horizontalDpi="600" verticalDpi="600" orientation="landscape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6">
    <pageSetUpPr fitToPage="1"/>
  </sheetPr>
  <dimension ref="A1:BG24"/>
  <sheetViews>
    <sheetView zoomScale="85" zoomScaleNormal="85" workbookViewId="0" topLeftCell="A1">
      <selection activeCell="T1" sqref="T1"/>
    </sheetView>
  </sheetViews>
  <sheetFormatPr defaultColWidth="9.00390625" defaultRowHeight="12.75"/>
  <cols>
    <col min="1" max="1" width="3.25390625" style="343" customWidth="1"/>
    <col min="2" max="2" width="12.00390625" style="344" customWidth="1"/>
    <col min="3" max="3" width="8.125" style="345" customWidth="1"/>
    <col min="4" max="4" width="4.25390625" style="244" customWidth="1"/>
    <col min="5" max="5" width="4.75390625" style="244" customWidth="1"/>
    <col min="6" max="6" width="6.625" style="244" customWidth="1"/>
    <col min="7" max="7" width="4.25390625" style="244" customWidth="1"/>
    <col min="8" max="8" width="4.75390625" style="244" customWidth="1"/>
    <col min="9" max="9" width="6.625" style="244" customWidth="1"/>
    <col min="10" max="10" width="4.625" style="244" customWidth="1"/>
    <col min="11" max="11" width="4.875" style="244" customWidth="1"/>
    <col min="12" max="12" width="6.625" style="244" customWidth="1"/>
    <col min="13" max="13" width="4.25390625" style="244" customWidth="1"/>
    <col min="14" max="14" width="4.75390625" style="244" customWidth="1"/>
    <col min="15" max="15" width="6.625" style="244" customWidth="1"/>
    <col min="16" max="17" width="4.75390625" style="244" customWidth="1"/>
    <col min="18" max="18" width="6.625" style="244" customWidth="1"/>
    <col min="19" max="19" width="5.125" style="244" customWidth="1"/>
    <col min="20" max="20" width="4.875" style="244" customWidth="1"/>
    <col min="21" max="21" width="3.625" style="244" customWidth="1"/>
    <col min="22" max="23" width="4.375" style="244" customWidth="1"/>
    <col min="24" max="24" width="4.25390625" style="244" customWidth="1"/>
    <col min="25" max="26" width="4.375" style="244" customWidth="1"/>
    <col min="27" max="27" width="4.125" style="244" customWidth="1"/>
    <col min="28" max="28" width="4.375" style="244" customWidth="1"/>
    <col min="29" max="29" width="4.25390625" style="244" customWidth="1"/>
    <col min="30" max="30" width="4.00390625" style="244" customWidth="1"/>
    <col min="31" max="31" width="4.125" style="244" customWidth="1"/>
    <col min="32" max="32" width="4.375" style="244" customWidth="1"/>
    <col min="33" max="33" width="9.125" style="244" customWidth="1"/>
    <col min="34" max="34" width="5.25390625" style="244" customWidth="1"/>
    <col min="35" max="59" width="5.25390625" style="0" customWidth="1"/>
  </cols>
  <sheetData>
    <row r="1" spans="1:32" ht="38.25" customHeight="1">
      <c r="A1" s="236"/>
      <c r="B1" s="237" t="s">
        <v>64</v>
      </c>
      <c r="C1" s="238"/>
      <c r="D1" s="239"/>
      <c r="E1" s="239"/>
      <c r="F1" s="239"/>
      <c r="G1" s="239"/>
      <c r="H1" s="239"/>
      <c r="I1" s="239"/>
      <c r="J1" s="239"/>
      <c r="K1" s="240"/>
      <c r="L1" s="241" t="s">
        <v>112</v>
      </c>
      <c r="M1" s="241"/>
      <c r="N1" s="241"/>
      <c r="O1" s="241"/>
      <c r="P1" s="241"/>
      <c r="Q1" s="241"/>
      <c r="R1" s="241"/>
      <c r="S1" s="241"/>
      <c r="T1" s="241" t="s">
        <v>113</v>
      </c>
      <c r="U1" s="241"/>
      <c r="V1" s="241"/>
      <c r="W1" s="241"/>
      <c r="X1" s="241"/>
      <c r="Y1" s="241"/>
      <c r="Z1" s="242"/>
      <c r="AA1" s="242"/>
      <c r="AB1" s="242"/>
      <c r="AC1" s="242"/>
      <c r="AD1" s="242"/>
      <c r="AE1" s="242"/>
      <c r="AF1" s="243"/>
    </row>
    <row r="2" spans="1:32" ht="18" customHeight="1" thickBot="1">
      <c r="A2" s="245"/>
      <c r="B2" s="246" t="s">
        <v>58</v>
      </c>
      <c r="C2" s="247"/>
      <c r="D2" s="248"/>
      <c r="E2" s="249" t="s">
        <v>27</v>
      </c>
      <c r="F2" s="250">
        <v>21</v>
      </c>
      <c r="G2" s="247"/>
      <c r="H2" s="251"/>
      <c r="I2" s="252"/>
      <c r="J2" s="252"/>
      <c r="K2" s="253"/>
      <c r="L2" s="248"/>
      <c r="M2" s="248" t="s">
        <v>1</v>
      </c>
      <c r="N2" s="248"/>
      <c r="O2" s="248" t="s">
        <v>114</v>
      </c>
      <c r="P2" s="254"/>
      <c r="Q2" s="255"/>
      <c r="T2" s="354">
        <v>39151</v>
      </c>
      <c r="U2" s="354"/>
      <c r="V2" s="354"/>
      <c r="W2" s="256"/>
      <c r="X2" s="256"/>
      <c r="Y2" s="256"/>
      <c r="Z2" s="256"/>
      <c r="AA2" s="256"/>
      <c r="AB2" s="256"/>
      <c r="AC2" s="256"/>
      <c r="AD2" s="256"/>
      <c r="AE2" s="256"/>
      <c r="AF2" s="257"/>
    </row>
    <row r="3" spans="1:32" ht="16.5" customHeight="1" thickBot="1">
      <c r="A3" s="258"/>
      <c r="B3" s="258"/>
      <c r="C3" s="259"/>
      <c r="D3" s="260" t="s">
        <v>2</v>
      </c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2"/>
      <c r="U3" s="258"/>
      <c r="V3" s="263" t="s">
        <v>3</v>
      </c>
      <c r="W3" s="264"/>
      <c r="X3" s="264"/>
      <c r="Y3" s="264"/>
      <c r="Z3" s="264"/>
      <c r="AA3" s="264"/>
      <c r="AB3" s="264"/>
      <c r="AC3" s="264"/>
      <c r="AD3" s="264"/>
      <c r="AE3" s="265"/>
      <c r="AF3" s="258"/>
    </row>
    <row r="4" spans="1:32" ht="71.25" customHeight="1" thickBot="1">
      <c r="A4" s="266" t="s">
        <v>4</v>
      </c>
      <c r="B4" s="267" t="s">
        <v>5</v>
      </c>
      <c r="C4" s="268" t="s">
        <v>6</v>
      </c>
      <c r="D4" s="269" t="s">
        <v>7</v>
      </c>
      <c r="E4" s="270"/>
      <c r="F4" s="271"/>
      <c r="G4" s="269" t="s">
        <v>8</v>
      </c>
      <c r="H4" s="270"/>
      <c r="I4" s="271"/>
      <c r="J4" s="269" t="s">
        <v>9</v>
      </c>
      <c r="K4" s="270"/>
      <c r="L4" s="271"/>
      <c r="M4" s="269" t="s">
        <v>10</v>
      </c>
      <c r="N4" s="270"/>
      <c r="O4" s="271"/>
      <c r="P4" s="272" t="s">
        <v>11</v>
      </c>
      <c r="Q4" s="273"/>
      <c r="R4" s="274"/>
      <c r="S4" s="275" t="s">
        <v>12</v>
      </c>
      <c r="T4" s="276" t="s">
        <v>13</v>
      </c>
      <c r="U4" s="277"/>
      <c r="V4" s="278" t="s">
        <v>16</v>
      </c>
      <c r="W4" s="279" t="s">
        <v>15</v>
      </c>
      <c r="X4" s="279" t="s">
        <v>17</v>
      </c>
      <c r="Y4" s="279" t="s">
        <v>44</v>
      </c>
      <c r="Z4" s="280" t="s">
        <v>18</v>
      </c>
      <c r="AA4" s="281" t="s">
        <v>14</v>
      </c>
      <c r="AB4" s="278" t="s">
        <v>19</v>
      </c>
      <c r="AC4" s="282" t="s">
        <v>20</v>
      </c>
      <c r="AD4" s="281" t="s">
        <v>21</v>
      </c>
      <c r="AE4" s="276" t="s">
        <v>13</v>
      </c>
      <c r="AF4" s="283" t="s">
        <v>22</v>
      </c>
    </row>
    <row r="5" spans="1:32" ht="9" customHeight="1" thickBot="1">
      <c r="A5" s="284"/>
      <c r="B5" s="285"/>
      <c r="C5" s="286"/>
      <c r="D5" s="287" t="s">
        <v>23</v>
      </c>
      <c r="E5" s="288" t="s">
        <v>24</v>
      </c>
      <c r="F5" s="289" t="s">
        <v>25</v>
      </c>
      <c r="G5" s="287" t="s">
        <v>23</v>
      </c>
      <c r="H5" s="288" t="s">
        <v>24</v>
      </c>
      <c r="I5" s="289" t="s">
        <v>25</v>
      </c>
      <c r="J5" s="287" t="s">
        <v>23</v>
      </c>
      <c r="K5" s="288" t="s">
        <v>24</v>
      </c>
      <c r="L5" s="289" t="s">
        <v>25</v>
      </c>
      <c r="M5" s="287" t="s">
        <v>23</v>
      </c>
      <c r="N5" s="288" t="s">
        <v>24</v>
      </c>
      <c r="O5" s="289" t="s">
        <v>25</v>
      </c>
      <c r="P5" s="287" t="s">
        <v>23</v>
      </c>
      <c r="Q5" s="288" t="s">
        <v>24</v>
      </c>
      <c r="R5" s="289" t="s">
        <v>25</v>
      </c>
      <c r="S5" s="284"/>
      <c r="T5" s="290"/>
      <c r="U5" s="291"/>
      <c r="V5" s="292"/>
      <c r="W5" s="293"/>
      <c r="X5" s="293"/>
      <c r="Y5" s="293"/>
      <c r="Z5" s="294"/>
      <c r="AA5" s="295"/>
      <c r="AB5" s="292"/>
      <c r="AC5" s="293"/>
      <c r="AD5" s="295"/>
      <c r="AE5" s="284"/>
      <c r="AF5" s="284"/>
    </row>
    <row r="6" spans="1:32" ht="3" customHeight="1" thickBot="1" thickTop="1">
      <c r="A6" s="296"/>
      <c r="B6" s="297"/>
      <c r="C6" s="48"/>
      <c r="D6" s="298"/>
      <c r="E6" s="297"/>
      <c r="F6" s="299"/>
      <c r="G6" s="298"/>
      <c r="H6" s="300"/>
      <c r="I6" s="299"/>
      <c r="J6" s="298"/>
      <c r="K6" s="297"/>
      <c r="L6" s="299"/>
      <c r="M6" s="298"/>
      <c r="N6" s="297"/>
      <c r="O6" s="299"/>
      <c r="P6" s="298"/>
      <c r="Q6" s="297"/>
      <c r="R6" s="299"/>
      <c r="S6" s="296"/>
      <c r="T6" s="296"/>
      <c r="U6" s="291"/>
      <c r="V6" s="298"/>
      <c r="W6" s="297"/>
      <c r="X6" s="297"/>
      <c r="Y6" s="297"/>
      <c r="Z6" s="301"/>
      <c r="AA6" s="299"/>
      <c r="AB6" s="298"/>
      <c r="AC6" s="297"/>
      <c r="AD6" s="299"/>
      <c r="AE6" s="296"/>
      <c r="AF6" s="296"/>
    </row>
    <row r="7" spans="1:59" s="62" customFormat="1" ht="22.5" customHeight="1" hidden="1" thickBot="1">
      <c r="A7" s="302">
        <v>0</v>
      </c>
      <c r="B7" s="303"/>
      <c r="C7" s="304"/>
      <c r="D7" s="305"/>
      <c r="E7" s="306"/>
      <c r="F7" s="307">
        <f aca="true" t="shared" si="0" ref="F7:F24">IF(D7=0,"",E7/D7*100)</f>
      </c>
      <c r="G7" s="305"/>
      <c r="H7" s="306"/>
      <c r="I7" s="308">
        <f aca="true" t="shared" si="1" ref="I7:I24">IF(G7=0,"",H7/G7*100)</f>
      </c>
      <c r="J7" s="305"/>
      <c r="K7" s="306"/>
      <c r="L7" s="307">
        <f aca="true" t="shared" si="2" ref="L7:L24">IF(J7=0,"",K7/J7*100)</f>
      </c>
      <c r="M7" s="305"/>
      <c r="N7" s="306"/>
      <c r="O7" s="308">
        <f aca="true" t="shared" si="3" ref="O7:O24">IF(M7=0,"",N7/M7*100)</f>
      </c>
      <c r="P7" s="305">
        <f aca="true" t="shared" si="4" ref="P7:P23">IF(U7="","",D7+G7+J7+M7)</f>
      </c>
      <c r="Q7" s="306">
        <f aca="true" t="shared" si="5" ref="Q7:Q23">IF(P7="","",E7+H7+K7+N7)</f>
      </c>
      <c r="R7" s="309">
        <f aca="true" t="shared" si="6" ref="R7:R23">IF(OR(P7=0,U7=""),"",Q7/P7*100)</f>
      </c>
      <c r="S7" s="302">
        <f aca="true" t="shared" si="7" ref="S7:S23">IF(U7="","",(E7*2)+(H7*2)+(K7*3)+N7)</f>
      </c>
      <c r="T7" s="304">
        <f aca="true" t="shared" si="8" ref="T7:T23">IF(U7="","",(2*Q7)-P7)</f>
      </c>
      <c r="U7" s="304">
        <f aca="true" t="shared" si="9" ref="U7:U23">IF(C7&gt;0,1,"")</f>
      </c>
      <c r="V7" s="305"/>
      <c r="W7" s="306"/>
      <c r="X7" s="306"/>
      <c r="Y7" s="306"/>
      <c r="Z7" s="310"/>
      <c r="AA7" s="311"/>
      <c r="AB7" s="312"/>
      <c r="AC7" s="313"/>
      <c r="AD7" s="314"/>
      <c r="AE7" s="314">
        <f aca="true" t="shared" si="10" ref="AE7:AE23">IF(U7="","",SUM(V7:AA7)-SUM(AB7:AD7))</f>
      </c>
      <c r="AF7" s="315">
        <f aca="true" t="shared" si="11" ref="AF7:AF23">IF(U7="","",T7+AE7)</f>
      </c>
      <c r="AG7" s="316"/>
      <c r="AH7" s="317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302">
        <v>4</v>
      </c>
      <c r="B8" s="303" t="s">
        <v>55</v>
      </c>
      <c r="C8" s="230">
        <v>0.0125</v>
      </c>
      <c r="D8" s="305">
        <v>4</v>
      </c>
      <c r="E8" s="306">
        <v>2</v>
      </c>
      <c r="F8" s="307">
        <f t="shared" si="0"/>
        <v>50</v>
      </c>
      <c r="G8" s="305"/>
      <c r="H8" s="306"/>
      <c r="I8" s="307">
        <f t="shared" si="1"/>
      </c>
      <c r="J8" s="305"/>
      <c r="K8" s="306"/>
      <c r="L8" s="307">
        <f t="shared" si="2"/>
      </c>
      <c r="M8" s="305">
        <v>2</v>
      </c>
      <c r="N8" s="306">
        <v>1</v>
      </c>
      <c r="O8" s="307">
        <f t="shared" si="3"/>
        <v>50</v>
      </c>
      <c r="P8" s="305">
        <f t="shared" si="4"/>
        <v>6</v>
      </c>
      <c r="Q8" s="306">
        <f t="shared" si="5"/>
        <v>3</v>
      </c>
      <c r="R8" s="309">
        <f t="shared" si="6"/>
        <v>50</v>
      </c>
      <c r="S8" s="302">
        <f t="shared" si="7"/>
        <v>5</v>
      </c>
      <c r="T8" s="304">
        <f t="shared" si="8"/>
        <v>0</v>
      </c>
      <c r="U8" s="304">
        <f t="shared" si="9"/>
        <v>1</v>
      </c>
      <c r="V8" s="305">
        <v>2</v>
      </c>
      <c r="W8" s="306">
        <v>2</v>
      </c>
      <c r="X8" s="306">
        <v>2</v>
      </c>
      <c r="Y8" s="306"/>
      <c r="Z8" s="310"/>
      <c r="AA8" s="311">
        <v>1</v>
      </c>
      <c r="AB8" s="305">
        <v>3</v>
      </c>
      <c r="AC8" s="306">
        <v>3</v>
      </c>
      <c r="AD8" s="311">
        <v>4</v>
      </c>
      <c r="AE8" s="314">
        <f t="shared" si="10"/>
        <v>-3</v>
      </c>
      <c r="AF8" s="315">
        <f t="shared" si="11"/>
        <v>-3</v>
      </c>
      <c r="AG8" s="316"/>
      <c r="AH8" s="317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302">
        <v>5</v>
      </c>
      <c r="B9" s="303" t="s">
        <v>34</v>
      </c>
      <c r="C9" s="230">
        <v>0.0131944444444444</v>
      </c>
      <c r="D9" s="318">
        <v>1</v>
      </c>
      <c r="E9" s="306">
        <v>1</v>
      </c>
      <c r="F9" s="307">
        <f t="shared" si="0"/>
        <v>100</v>
      </c>
      <c r="G9" s="305">
        <v>1</v>
      </c>
      <c r="H9" s="306">
        <v>0</v>
      </c>
      <c r="I9" s="307">
        <f t="shared" si="1"/>
        <v>0</v>
      </c>
      <c r="J9" s="305"/>
      <c r="K9" s="306"/>
      <c r="L9" s="307">
        <f t="shared" si="2"/>
      </c>
      <c r="M9" s="305"/>
      <c r="N9" s="306"/>
      <c r="O9" s="307">
        <f t="shared" si="3"/>
      </c>
      <c r="P9" s="305">
        <f t="shared" si="4"/>
        <v>2</v>
      </c>
      <c r="Q9" s="306">
        <f t="shared" si="5"/>
        <v>1</v>
      </c>
      <c r="R9" s="309">
        <f t="shared" si="6"/>
        <v>50</v>
      </c>
      <c r="S9" s="302">
        <f t="shared" si="7"/>
        <v>2</v>
      </c>
      <c r="T9" s="304">
        <f t="shared" si="8"/>
        <v>0</v>
      </c>
      <c r="U9" s="304">
        <f t="shared" si="9"/>
        <v>1</v>
      </c>
      <c r="V9" s="305">
        <v>2</v>
      </c>
      <c r="W9" s="306"/>
      <c r="X9" s="306">
        <v>2</v>
      </c>
      <c r="Y9" s="306"/>
      <c r="Z9" s="310">
        <v>2</v>
      </c>
      <c r="AA9" s="311">
        <v>1</v>
      </c>
      <c r="AB9" s="305">
        <v>2</v>
      </c>
      <c r="AC9" s="306">
        <v>5</v>
      </c>
      <c r="AD9" s="311">
        <v>1</v>
      </c>
      <c r="AE9" s="314">
        <f t="shared" si="10"/>
        <v>-1</v>
      </c>
      <c r="AF9" s="315">
        <f t="shared" si="11"/>
        <v>-1</v>
      </c>
      <c r="AG9" s="316"/>
      <c r="AH9" s="317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hidden="1" thickBot="1">
      <c r="A10" s="302">
        <v>6</v>
      </c>
      <c r="B10" s="303" t="s">
        <v>49</v>
      </c>
      <c r="C10" s="230"/>
      <c r="D10" s="305"/>
      <c r="E10" s="306"/>
      <c r="F10" s="307">
        <f t="shared" si="0"/>
      </c>
      <c r="G10" s="305"/>
      <c r="H10" s="306"/>
      <c r="I10" s="307">
        <f t="shared" si="1"/>
      </c>
      <c r="J10" s="305"/>
      <c r="K10" s="306"/>
      <c r="L10" s="307">
        <f t="shared" si="2"/>
      </c>
      <c r="M10" s="305"/>
      <c r="N10" s="306"/>
      <c r="O10" s="307">
        <f t="shared" si="3"/>
      </c>
      <c r="P10" s="305">
        <f t="shared" si="4"/>
      </c>
      <c r="Q10" s="306">
        <f t="shared" si="5"/>
      </c>
      <c r="R10" s="309">
        <f t="shared" si="6"/>
      </c>
      <c r="S10" s="302">
        <f t="shared" si="7"/>
      </c>
      <c r="T10" s="304">
        <f t="shared" si="8"/>
      </c>
      <c r="U10" s="304">
        <f t="shared" si="9"/>
      </c>
      <c r="V10" s="306"/>
      <c r="W10" s="319"/>
      <c r="X10" s="306"/>
      <c r="Y10" s="306"/>
      <c r="Z10" s="306"/>
      <c r="AA10" s="306"/>
      <c r="AB10" s="305"/>
      <c r="AC10" s="306"/>
      <c r="AD10" s="311"/>
      <c r="AE10" s="314">
        <f t="shared" si="10"/>
      </c>
      <c r="AF10" s="315">
        <f t="shared" si="11"/>
      </c>
      <c r="AG10" s="316"/>
      <c r="AH10" s="317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thickBot="1">
      <c r="A11" s="302">
        <v>7</v>
      </c>
      <c r="B11" s="303" t="s">
        <v>41</v>
      </c>
      <c r="C11" s="230">
        <v>0.0208333333333333</v>
      </c>
      <c r="D11" s="305">
        <v>8</v>
      </c>
      <c r="E11" s="306">
        <v>3</v>
      </c>
      <c r="F11" s="307">
        <f t="shared" si="0"/>
        <v>37.5</v>
      </c>
      <c r="G11" s="305">
        <v>8</v>
      </c>
      <c r="H11" s="306">
        <v>3</v>
      </c>
      <c r="I11" s="307">
        <f t="shared" si="1"/>
        <v>37.5</v>
      </c>
      <c r="J11" s="305">
        <v>4</v>
      </c>
      <c r="K11" s="306">
        <v>0</v>
      </c>
      <c r="L11" s="307">
        <f t="shared" si="2"/>
        <v>0</v>
      </c>
      <c r="M11" s="305">
        <v>4</v>
      </c>
      <c r="N11" s="306">
        <v>1</v>
      </c>
      <c r="O11" s="307">
        <f t="shared" si="3"/>
        <v>25</v>
      </c>
      <c r="P11" s="305">
        <f t="shared" si="4"/>
        <v>24</v>
      </c>
      <c r="Q11" s="306">
        <f t="shared" si="5"/>
        <v>7</v>
      </c>
      <c r="R11" s="309">
        <f t="shared" si="6"/>
        <v>29.2</v>
      </c>
      <c r="S11" s="302">
        <f t="shared" si="7"/>
        <v>13</v>
      </c>
      <c r="T11" s="304">
        <f t="shared" si="8"/>
        <v>-10</v>
      </c>
      <c r="U11" s="304">
        <f t="shared" si="9"/>
        <v>1</v>
      </c>
      <c r="V11" s="306">
        <v>2</v>
      </c>
      <c r="W11" s="306">
        <v>3</v>
      </c>
      <c r="X11" s="306">
        <v>4</v>
      </c>
      <c r="Y11" s="306"/>
      <c r="Z11" s="306">
        <v>1</v>
      </c>
      <c r="AA11" s="306">
        <v>3</v>
      </c>
      <c r="AB11" s="305">
        <v>11</v>
      </c>
      <c r="AC11" s="306">
        <v>7</v>
      </c>
      <c r="AD11" s="311">
        <v>2</v>
      </c>
      <c r="AE11" s="314">
        <f t="shared" si="10"/>
        <v>-7</v>
      </c>
      <c r="AF11" s="315">
        <f t="shared" si="11"/>
        <v>-17</v>
      </c>
      <c r="AG11" s="316"/>
      <c r="AH11" s="320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302">
        <v>8</v>
      </c>
      <c r="B12" s="303" t="s">
        <v>36</v>
      </c>
      <c r="C12" s="230">
        <v>0.00555555555555556</v>
      </c>
      <c r="D12" s="318">
        <v>1</v>
      </c>
      <c r="E12" s="306">
        <v>0</v>
      </c>
      <c r="F12" s="307">
        <f t="shared" si="0"/>
        <v>0</v>
      </c>
      <c r="G12" s="305"/>
      <c r="H12" s="306"/>
      <c r="I12" s="307">
        <f t="shared" si="1"/>
      </c>
      <c r="J12" s="305"/>
      <c r="K12" s="306"/>
      <c r="L12" s="307">
        <f t="shared" si="2"/>
      </c>
      <c r="M12" s="305"/>
      <c r="N12" s="306"/>
      <c r="O12" s="307">
        <f t="shared" si="3"/>
      </c>
      <c r="P12" s="305">
        <f t="shared" si="4"/>
        <v>1</v>
      </c>
      <c r="Q12" s="306">
        <f t="shared" si="5"/>
        <v>0</v>
      </c>
      <c r="R12" s="309">
        <f t="shared" si="6"/>
        <v>0</v>
      </c>
      <c r="S12" s="302">
        <f t="shared" si="7"/>
        <v>0</v>
      </c>
      <c r="T12" s="304">
        <f t="shared" si="8"/>
        <v>-1</v>
      </c>
      <c r="U12" s="304">
        <f t="shared" si="9"/>
        <v>1</v>
      </c>
      <c r="V12" s="306">
        <v>1</v>
      </c>
      <c r="W12" s="306"/>
      <c r="X12" s="306"/>
      <c r="Y12" s="306"/>
      <c r="Z12" s="306">
        <v>1</v>
      </c>
      <c r="AA12" s="306">
        <v>1</v>
      </c>
      <c r="AB12" s="305">
        <v>3</v>
      </c>
      <c r="AC12" s="306">
        <v>1</v>
      </c>
      <c r="AD12" s="311"/>
      <c r="AE12" s="314">
        <f t="shared" si="10"/>
        <v>-1</v>
      </c>
      <c r="AF12" s="315">
        <f t="shared" si="11"/>
        <v>-2</v>
      </c>
      <c r="AG12" s="316"/>
      <c r="AH12" s="320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thickBot="1">
      <c r="A13" s="302">
        <v>9</v>
      </c>
      <c r="B13" s="303" t="s">
        <v>37</v>
      </c>
      <c r="C13" s="230">
        <v>0.0180555555555556</v>
      </c>
      <c r="D13" s="305">
        <v>6</v>
      </c>
      <c r="E13" s="306">
        <v>0</v>
      </c>
      <c r="F13" s="307">
        <f t="shared" si="0"/>
        <v>0</v>
      </c>
      <c r="G13" s="305">
        <v>1</v>
      </c>
      <c r="H13" s="306">
        <v>1</v>
      </c>
      <c r="I13" s="307">
        <f t="shared" si="1"/>
        <v>100</v>
      </c>
      <c r="J13" s="305"/>
      <c r="K13" s="306"/>
      <c r="L13" s="307">
        <f t="shared" si="2"/>
      </c>
      <c r="M13" s="305">
        <v>2</v>
      </c>
      <c r="N13" s="306">
        <v>2</v>
      </c>
      <c r="O13" s="307">
        <f t="shared" si="3"/>
        <v>100</v>
      </c>
      <c r="P13" s="305">
        <f t="shared" si="4"/>
        <v>9</v>
      </c>
      <c r="Q13" s="306">
        <f t="shared" si="5"/>
        <v>3</v>
      </c>
      <c r="R13" s="309">
        <f t="shared" si="6"/>
        <v>33.3</v>
      </c>
      <c r="S13" s="302">
        <f t="shared" si="7"/>
        <v>4</v>
      </c>
      <c r="T13" s="304">
        <f t="shared" si="8"/>
        <v>-3</v>
      </c>
      <c r="U13" s="304">
        <f t="shared" si="9"/>
        <v>1</v>
      </c>
      <c r="V13" s="306">
        <v>4</v>
      </c>
      <c r="W13" s="306">
        <v>2</v>
      </c>
      <c r="X13" s="306">
        <v>2</v>
      </c>
      <c r="Y13" s="306"/>
      <c r="Z13" s="306">
        <v>1</v>
      </c>
      <c r="AA13" s="306">
        <v>2</v>
      </c>
      <c r="AB13" s="305">
        <v>2</v>
      </c>
      <c r="AC13" s="306">
        <v>2</v>
      </c>
      <c r="AD13" s="311">
        <v>2</v>
      </c>
      <c r="AE13" s="314">
        <f t="shared" si="10"/>
        <v>5</v>
      </c>
      <c r="AF13" s="315">
        <f t="shared" si="11"/>
        <v>2</v>
      </c>
      <c r="AG13" s="316"/>
      <c r="AH13" s="317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302">
        <v>10</v>
      </c>
      <c r="B14" s="321" t="s">
        <v>51</v>
      </c>
      <c r="C14" s="230">
        <v>0.0229166666666667</v>
      </c>
      <c r="D14" s="305">
        <v>3</v>
      </c>
      <c r="E14" s="306">
        <v>2</v>
      </c>
      <c r="F14" s="307">
        <f t="shared" si="0"/>
        <v>66.7</v>
      </c>
      <c r="G14" s="305">
        <v>4</v>
      </c>
      <c r="H14" s="306">
        <v>3</v>
      </c>
      <c r="I14" s="307">
        <f t="shared" si="1"/>
        <v>75</v>
      </c>
      <c r="J14" s="305">
        <v>7</v>
      </c>
      <c r="K14" s="306">
        <v>5</v>
      </c>
      <c r="L14" s="307">
        <f t="shared" si="2"/>
        <v>71.4</v>
      </c>
      <c r="M14" s="305"/>
      <c r="N14" s="306"/>
      <c r="O14" s="307">
        <f t="shared" si="3"/>
      </c>
      <c r="P14" s="305">
        <f t="shared" si="4"/>
        <v>14</v>
      </c>
      <c r="Q14" s="306">
        <f t="shared" si="5"/>
        <v>10</v>
      </c>
      <c r="R14" s="309">
        <f t="shared" si="6"/>
        <v>71.4</v>
      </c>
      <c r="S14" s="302">
        <f t="shared" si="7"/>
        <v>25</v>
      </c>
      <c r="T14" s="304">
        <f t="shared" si="8"/>
        <v>6</v>
      </c>
      <c r="U14" s="304">
        <f t="shared" si="9"/>
        <v>1</v>
      </c>
      <c r="V14" s="306"/>
      <c r="W14" s="306"/>
      <c r="X14" s="306">
        <v>4</v>
      </c>
      <c r="Y14" s="306"/>
      <c r="Z14" s="306">
        <v>2</v>
      </c>
      <c r="AA14" s="306">
        <v>2</v>
      </c>
      <c r="AB14" s="305">
        <v>5</v>
      </c>
      <c r="AC14" s="306">
        <v>6</v>
      </c>
      <c r="AD14" s="311">
        <v>4</v>
      </c>
      <c r="AE14" s="314">
        <f t="shared" si="10"/>
        <v>-7</v>
      </c>
      <c r="AF14" s="315">
        <f t="shared" si="11"/>
        <v>-1</v>
      </c>
      <c r="AG14" s="316"/>
      <c r="AH14" s="317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3.25" customHeight="1" thickBot="1">
      <c r="A15" s="302">
        <v>11</v>
      </c>
      <c r="B15" s="303" t="s">
        <v>39</v>
      </c>
      <c r="C15" s="230">
        <v>0.025</v>
      </c>
      <c r="D15" s="305">
        <v>11</v>
      </c>
      <c r="E15" s="306">
        <v>5</v>
      </c>
      <c r="F15" s="307">
        <f t="shared" si="0"/>
        <v>45.5</v>
      </c>
      <c r="G15" s="305">
        <v>3</v>
      </c>
      <c r="H15" s="306">
        <v>0</v>
      </c>
      <c r="I15" s="307">
        <f t="shared" si="1"/>
        <v>0</v>
      </c>
      <c r="J15" s="305"/>
      <c r="K15" s="306"/>
      <c r="L15" s="307">
        <f t="shared" si="2"/>
      </c>
      <c r="M15" s="305"/>
      <c r="N15" s="306"/>
      <c r="O15" s="307">
        <f t="shared" si="3"/>
      </c>
      <c r="P15" s="305">
        <f t="shared" si="4"/>
        <v>14</v>
      </c>
      <c r="Q15" s="306">
        <f t="shared" si="5"/>
        <v>5</v>
      </c>
      <c r="R15" s="309">
        <f t="shared" si="6"/>
        <v>35.7</v>
      </c>
      <c r="S15" s="302">
        <f t="shared" si="7"/>
        <v>10</v>
      </c>
      <c r="T15" s="304">
        <f t="shared" si="8"/>
        <v>-4</v>
      </c>
      <c r="U15" s="304">
        <f t="shared" si="9"/>
        <v>1</v>
      </c>
      <c r="V15" s="306">
        <v>4</v>
      </c>
      <c r="W15" s="306">
        <v>3</v>
      </c>
      <c r="X15" s="306">
        <v>3</v>
      </c>
      <c r="Y15" s="306"/>
      <c r="Z15" s="306"/>
      <c r="AA15" s="306">
        <v>2</v>
      </c>
      <c r="AB15" s="305">
        <v>5</v>
      </c>
      <c r="AC15" s="306">
        <v>3</v>
      </c>
      <c r="AD15" s="311">
        <v>3</v>
      </c>
      <c r="AE15" s="314">
        <f t="shared" si="10"/>
        <v>1</v>
      </c>
      <c r="AF15" s="315">
        <f t="shared" si="11"/>
        <v>-3</v>
      </c>
      <c r="AG15" s="316"/>
      <c r="AH15" s="317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hidden="1" thickBot="1">
      <c r="A16" s="302">
        <v>12</v>
      </c>
      <c r="B16" s="322" t="s">
        <v>40</v>
      </c>
      <c r="C16" s="230"/>
      <c r="D16" s="305"/>
      <c r="E16" s="306"/>
      <c r="F16" s="307">
        <f t="shared" si="0"/>
      </c>
      <c r="G16" s="305"/>
      <c r="H16" s="306"/>
      <c r="I16" s="307">
        <f t="shared" si="1"/>
      </c>
      <c r="J16" s="305"/>
      <c r="K16" s="306"/>
      <c r="L16" s="307">
        <f t="shared" si="2"/>
      </c>
      <c r="M16" s="305"/>
      <c r="N16" s="306"/>
      <c r="O16" s="307">
        <f t="shared" si="3"/>
      </c>
      <c r="P16" s="305">
        <f t="shared" si="4"/>
      </c>
      <c r="Q16" s="306">
        <f t="shared" si="5"/>
      </c>
      <c r="R16" s="309">
        <f t="shared" si="6"/>
      </c>
      <c r="S16" s="302">
        <f t="shared" si="7"/>
      </c>
      <c r="T16" s="304">
        <f t="shared" si="8"/>
      </c>
      <c r="U16" s="304">
        <f t="shared" si="9"/>
      </c>
      <c r="V16" s="306"/>
      <c r="W16" s="306"/>
      <c r="X16" s="306"/>
      <c r="Y16" s="306"/>
      <c r="Z16" s="306"/>
      <c r="AA16" s="306"/>
      <c r="AB16" s="305"/>
      <c r="AC16" s="306"/>
      <c r="AD16" s="311"/>
      <c r="AE16" s="314">
        <f t="shared" si="10"/>
      </c>
      <c r="AF16" s="315">
        <f t="shared" si="11"/>
      </c>
      <c r="AG16" s="316"/>
      <c r="AH16" s="317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hidden="1" thickBot="1">
      <c r="A17" s="302">
        <v>13</v>
      </c>
      <c r="B17" s="303" t="s">
        <v>35</v>
      </c>
      <c r="C17" s="230"/>
      <c r="D17" s="305"/>
      <c r="E17" s="306"/>
      <c r="F17" s="307">
        <f t="shared" si="0"/>
      </c>
      <c r="G17" s="305"/>
      <c r="H17" s="306"/>
      <c r="I17" s="307">
        <f t="shared" si="1"/>
      </c>
      <c r="J17" s="305"/>
      <c r="K17" s="306"/>
      <c r="L17" s="307">
        <f t="shared" si="2"/>
      </c>
      <c r="M17" s="305"/>
      <c r="N17" s="306"/>
      <c r="O17" s="307">
        <f t="shared" si="3"/>
      </c>
      <c r="P17" s="305">
        <f t="shared" si="4"/>
      </c>
      <c r="Q17" s="306">
        <f t="shared" si="5"/>
      </c>
      <c r="R17" s="309">
        <f t="shared" si="6"/>
      </c>
      <c r="S17" s="302">
        <f t="shared" si="7"/>
      </c>
      <c r="T17" s="304">
        <f t="shared" si="8"/>
      </c>
      <c r="U17" s="304">
        <f t="shared" si="9"/>
      </c>
      <c r="V17" s="306"/>
      <c r="W17" s="306"/>
      <c r="X17" s="306"/>
      <c r="Y17" s="306"/>
      <c r="Z17" s="306"/>
      <c r="AA17" s="306"/>
      <c r="AB17" s="305"/>
      <c r="AC17" s="306"/>
      <c r="AD17" s="311"/>
      <c r="AE17" s="314">
        <f t="shared" si="10"/>
      </c>
      <c r="AF17" s="315">
        <f t="shared" si="11"/>
      </c>
      <c r="AG17" s="316"/>
      <c r="AH17" s="317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hidden="1" thickBot="1">
      <c r="A18" s="302">
        <v>14</v>
      </c>
      <c r="B18" s="303"/>
      <c r="C18" s="230"/>
      <c r="D18" s="305"/>
      <c r="E18" s="306"/>
      <c r="F18" s="307">
        <f t="shared" si="0"/>
      </c>
      <c r="G18" s="305"/>
      <c r="H18" s="306"/>
      <c r="I18" s="307">
        <f t="shared" si="1"/>
      </c>
      <c r="J18" s="305"/>
      <c r="K18" s="306"/>
      <c r="L18" s="307">
        <f t="shared" si="2"/>
      </c>
      <c r="M18" s="305"/>
      <c r="N18" s="306"/>
      <c r="O18" s="307">
        <f t="shared" si="3"/>
      </c>
      <c r="P18" s="305">
        <f t="shared" si="4"/>
      </c>
      <c r="Q18" s="306">
        <f t="shared" si="5"/>
      </c>
      <c r="R18" s="309">
        <f t="shared" si="6"/>
      </c>
      <c r="S18" s="302">
        <f t="shared" si="7"/>
      </c>
      <c r="T18" s="304">
        <f t="shared" si="8"/>
      </c>
      <c r="U18" s="304">
        <f t="shared" si="9"/>
      </c>
      <c r="V18" s="306"/>
      <c r="W18" s="306"/>
      <c r="X18" s="306"/>
      <c r="Y18" s="306"/>
      <c r="Z18" s="306"/>
      <c r="AA18" s="306"/>
      <c r="AB18" s="305"/>
      <c r="AC18" s="306"/>
      <c r="AD18" s="311"/>
      <c r="AE18" s="314">
        <f t="shared" si="10"/>
      </c>
      <c r="AF18" s="315">
        <f t="shared" si="11"/>
      </c>
      <c r="AG18" s="316"/>
      <c r="AH18" s="317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302">
        <v>15</v>
      </c>
      <c r="B19" s="303" t="s">
        <v>104</v>
      </c>
      <c r="C19" s="230"/>
      <c r="D19" s="305"/>
      <c r="E19" s="306"/>
      <c r="F19" s="307">
        <f t="shared" si="0"/>
      </c>
      <c r="G19" s="305"/>
      <c r="H19" s="306"/>
      <c r="I19" s="307">
        <f t="shared" si="1"/>
      </c>
      <c r="J19" s="305"/>
      <c r="K19" s="306"/>
      <c r="L19" s="307">
        <f t="shared" si="2"/>
      </c>
      <c r="M19" s="305"/>
      <c r="N19" s="306"/>
      <c r="O19" s="307">
        <f t="shared" si="3"/>
      </c>
      <c r="P19" s="305">
        <f t="shared" si="4"/>
      </c>
      <c r="Q19" s="306">
        <f t="shared" si="5"/>
      </c>
      <c r="R19" s="309">
        <f t="shared" si="6"/>
      </c>
      <c r="S19" s="302">
        <f t="shared" si="7"/>
      </c>
      <c r="T19" s="304">
        <f t="shared" si="8"/>
      </c>
      <c r="U19" s="304">
        <f t="shared" si="9"/>
      </c>
      <c r="V19" s="306"/>
      <c r="W19" s="306"/>
      <c r="X19" s="306"/>
      <c r="Y19" s="306"/>
      <c r="Z19" s="306"/>
      <c r="AA19" s="306"/>
      <c r="AB19" s="305"/>
      <c r="AC19" s="306"/>
      <c r="AD19" s="311"/>
      <c r="AE19" s="314">
        <f t="shared" si="10"/>
      </c>
      <c r="AF19" s="315">
        <f t="shared" si="11"/>
      </c>
      <c r="AG19" s="316"/>
      <c r="AH19" s="317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hidden="1" thickBot="1">
      <c r="A20" s="302">
        <v>16</v>
      </c>
      <c r="B20" s="303" t="s">
        <v>56</v>
      </c>
      <c r="C20" s="230"/>
      <c r="D20" s="305"/>
      <c r="E20" s="306"/>
      <c r="F20" s="307">
        <f t="shared" si="0"/>
      </c>
      <c r="G20" s="305"/>
      <c r="H20" s="306"/>
      <c r="I20" s="307">
        <f t="shared" si="1"/>
      </c>
      <c r="J20" s="305"/>
      <c r="K20" s="306"/>
      <c r="L20" s="307">
        <f t="shared" si="2"/>
      </c>
      <c r="M20" s="305"/>
      <c r="N20" s="306"/>
      <c r="O20" s="307">
        <f t="shared" si="3"/>
      </c>
      <c r="P20" s="305">
        <f t="shared" si="4"/>
      </c>
      <c r="Q20" s="306">
        <f t="shared" si="5"/>
      </c>
      <c r="R20" s="309">
        <f t="shared" si="6"/>
      </c>
      <c r="S20" s="302">
        <f t="shared" si="7"/>
      </c>
      <c r="T20" s="304">
        <f t="shared" si="8"/>
      </c>
      <c r="U20" s="304">
        <f t="shared" si="9"/>
      </c>
      <c r="V20" s="306"/>
      <c r="W20" s="306"/>
      <c r="X20" s="306"/>
      <c r="Y20" s="306"/>
      <c r="Z20" s="306"/>
      <c r="AA20" s="306"/>
      <c r="AB20" s="305"/>
      <c r="AC20" s="306"/>
      <c r="AD20" s="311"/>
      <c r="AE20" s="314">
        <f t="shared" si="10"/>
      </c>
      <c r="AF20" s="315">
        <f t="shared" si="11"/>
      </c>
      <c r="AG20" s="316"/>
      <c r="AH20" s="317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302">
        <v>17</v>
      </c>
      <c r="B21" s="321" t="s">
        <v>52</v>
      </c>
      <c r="C21" s="230">
        <v>0.0131944444444444</v>
      </c>
      <c r="D21" s="305">
        <v>2</v>
      </c>
      <c r="E21" s="306">
        <v>1</v>
      </c>
      <c r="F21" s="307">
        <f t="shared" si="0"/>
        <v>50</v>
      </c>
      <c r="G21" s="305"/>
      <c r="H21" s="306"/>
      <c r="I21" s="307">
        <f t="shared" si="1"/>
      </c>
      <c r="J21" s="305">
        <v>2</v>
      </c>
      <c r="K21" s="306">
        <v>1</v>
      </c>
      <c r="L21" s="307">
        <f t="shared" si="2"/>
        <v>50</v>
      </c>
      <c r="M21" s="305"/>
      <c r="N21" s="306"/>
      <c r="O21" s="307">
        <f t="shared" si="3"/>
      </c>
      <c r="P21" s="305">
        <f t="shared" si="4"/>
        <v>4</v>
      </c>
      <c r="Q21" s="306">
        <f t="shared" si="5"/>
        <v>2</v>
      </c>
      <c r="R21" s="309">
        <f t="shared" si="6"/>
        <v>50</v>
      </c>
      <c r="S21" s="302">
        <f t="shared" si="7"/>
        <v>5</v>
      </c>
      <c r="T21" s="304">
        <f t="shared" si="8"/>
        <v>0</v>
      </c>
      <c r="U21" s="304">
        <f t="shared" si="9"/>
        <v>1</v>
      </c>
      <c r="V21" s="306">
        <v>1</v>
      </c>
      <c r="W21" s="306"/>
      <c r="X21" s="306">
        <v>6</v>
      </c>
      <c r="Y21" s="306"/>
      <c r="Z21" s="306">
        <v>2</v>
      </c>
      <c r="AA21" s="306">
        <v>1</v>
      </c>
      <c r="AB21" s="305">
        <v>3</v>
      </c>
      <c r="AC21" s="306">
        <v>3</v>
      </c>
      <c r="AD21" s="311">
        <v>5</v>
      </c>
      <c r="AE21" s="314">
        <f t="shared" si="10"/>
        <v>-1</v>
      </c>
      <c r="AF21" s="315">
        <f t="shared" si="11"/>
        <v>-1</v>
      </c>
      <c r="AG21" s="316"/>
      <c r="AH21" s="317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302">
        <v>18</v>
      </c>
      <c r="B22" s="303" t="s">
        <v>43</v>
      </c>
      <c r="C22" s="230">
        <v>0.00763888888888889</v>
      </c>
      <c r="D22" s="305">
        <v>2</v>
      </c>
      <c r="E22" s="306">
        <v>1</v>
      </c>
      <c r="F22" s="307">
        <f t="shared" si="0"/>
        <v>50</v>
      </c>
      <c r="G22" s="305"/>
      <c r="H22" s="306"/>
      <c r="I22" s="307">
        <f t="shared" si="1"/>
      </c>
      <c r="J22" s="305">
        <v>2</v>
      </c>
      <c r="K22" s="306">
        <v>0</v>
      </c>
      <c r="L22" s="307">
        <f t="shared" si="2"/>
        <v>0</v>
      </c>
      <c r="M22" s="305"/>
      <c r="N22" s="306"/>
      <c r="O22" s="307">
        <f t="shared" si="3"/>
      </c>
      <c r="P22" s="305">
        <f t="shared" si="4"/>
        <v>4</v>
      </c>
      <c r="Q22" s="306">
        <f t="shared" si="5"/>
        <v>1</v>
      </c>
      <c r="R22" s="309">
        <f t="shared" si="6"/>
        <v>25</v>
      </c>
      <c r="S22" s="302">
        <f t="shared" si="7"/>
        <v>2</v>
      </c>
      <c r="T22" s="304">
        <f t="shared" si="8"/>
        <v>-2</v>
      </c>
      <c r="U22" s="304">
        <f t="shared" si="9"/>
        <v>1</v>
      </c>
      <c r="V22" s="306">
        <v>1</v>
      </c>
      <c r="W22" s="306"/>
      <c r="X22" s="306"/>
      <c r="Y22" s="306"/>
      <c r="Z22" s="306"/>
      <c r="AA22" s="306"/>
      <c r="AB22" s="305">
        <v>3</v>
      </c>
      <c r="AC22" s="306">
        <v>1</v>
      </c>
      <c r="AD22" s="311">
        <v>1</v>
      </c>
      <c r="AE22" s="314">
        <f t="shared" si="10"/>
        <v>-4</v>
      </c>
      <c r="AF22" s="315">
        <f t="shared" si="11"/>
        <v>-6</v>
      </c>
      <c r="AG22" s="316"/>
      <c r="AH22" s="317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323">
        <v>19</v>
      </c>
      <c r="B23" s="303"/>
      <c r="C23" s="231"/>
      <c r="D23" s="324"/>
      <c r="E23" s="325"/>
      <c r="F23" s="326">
        <f t="shared" si="0"/>
      </c>
      <c r="G23" s="324"/>
      <c r="H23" s="325"/>
      <c r="I23" s="327">
        <f t="shared" si="1"/>
      </c>
      <c r="J23" s="324"/>
      <c r="K23" s="325"/>
      <c r="L23" s="326">
        <f t="shared" si="2"/>
      </c>
      <c r="M23" s="324"/>
      <c r="N23" s="325"/>
      <c r="O23" s="327">
        <f t="shared" si="3"/>
      </c>
      <c r="P23" s="324">
        <f t="shared" si="4"/>
      </c>
      <c r="Q23" s="325">
        <f t="shared" si="5"/>
      </c>
      <c r="R23" s="328">
        <f t="shared" si="6"/>
      </c>
      <c r="S23" s="329">
        <f t="shared" si="7"/>
      </c>
      <c r="T23" s="233">
        <f t="shared" si="8"/>
      </c>
      <c r="U23" s="233">
        <f t="shared" si="9"/>
      </c>
      <c r="V23" s="324"/>
      <c r="W23" s="325"/>
      <c r="X23" s="325"/>
      <c r="Y23" s="325"/>
      <c r="Z23" s="330"/>
      <c r="AA23" s="331"/>
      <c r="AB23" s="324"/>
      <c r="AC23" s="325"/>
      <c r="AD23" s="331"/>
      <c r="AE23" s="332">
        <f t="shared" si="10"/>
      </c>
      <c r="AF23" s="333">
        <f t="shared" si="11"/>
      </c>
      <c r="AG23" s="316"/>
      <c r="AH23" s="317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4" s="38" customFormat="1" ht="30" customHeight="1" thickBot="1">
      <c r="A24" s="334" t="s">
        <v>59</v>
      </c>
      <c r="B24" s="335"/>
      <c r="C24" s="234">
        <f>SUM(C7:C23)*60*24</f>
        <v>200</v>
      </c>
      <c r="D24" s="336">
        <f>SUM(D7:D23)</f>
        <v>38</v>
      </c>
      <c r="E24" s="337">
        <f>SUM(E7:E23)</f>
        <v>15</v>
      </c>
      <c r="F24" s="338">
        <f t="shared" si="0"/>
        <v>39.5</v>
      </c>
      <c r="G24" s="336">
        <f>SUM(G7:G23)</f>
        <v>17</v>
      </c>
      <c r="H24" s="337">
        <f>SUM(H7:H23)</f>
        <v>7</v>
      </c>
      <c r="I24" s="338">
        <f t="shared" si="1"/>
        <v>41.2</v>
      </c>
      <c r="J24" s="336">
        <f>SUM(J7:J23)</f>
        <v>15</v>
      </c>
      <c r="K24" s="337">
        <f>SUM(K7:K23)</f>
        <v>6</v>
      </c>
      <c r="L24" s="338">
        <f t="shared" si="2"/>
        <v>40</v>
      </c>
      <c r="M24" s="336">
        <f>SUM(M7:M23)</f>
        <v>8</v>
      </c>
      <c r="N24" s="337">
        <f>SUM(N7:N23)</f>
        <v>4</v>
      </c>
      <c r="O24" s="338">
        <f t="shared" si="3"/>
        <v>50</v>
      </c>
      <c r="P24" s="336">
        <f>SUM(P7:P23)</f>
        <v>78</v>
      </c>
      <c r="Q24" s="337">
        <f>SUM(Q7:Q23)</f>
        <v>32</v>
      </c>
      <c r="R24" s="338">
        <f>IF(P24=0,"",Q24/P24*100)</f>
        <v>41</v>
      </c>
      <c r="S24" s="339">
        <f>SUM(S7:S23)</f>
        <v>66</v>
      </c>
      <c r="T24" s="340">
        <f>SUM(T7:T23)</f>
        <v>-14</v>
      </c>
      <c r="U24" s="340"/>
      <c r="V24" s="336">
        <f aca="true" t="shared" si="12" ref="V24:AF24">SUM(V7:V23)</f>
        <v>17</v>
      </c>
      <c r="W24" s="337">
        <f t="shared" si="12"/>
        <v>10</v>
      </c>
      <c r="X24" s="337">
        <f t="shared" si="12"/>
        <v>23</v>
      </c>
      <c r="Y24" s="337">
        <f t="shared" si="12"/>
        <v>0</v>
      </c>
      <c r="Z24" s="337">
        <f t="shared" si="12"/>
        <v>9</v>
      </c>
      <c r="AA24" s="341">
        <f t="shared" si="12"/>
        <v>13</v>
      </c>
      <c r="AB24" s="336">
        <f t="shared" si="12"/>
        <v>37</v>
      </c>
      <c r="AC24" s="337">
        <f t="shared" si="12"/>
        <v>31</v>
      </c>
      <c r="AD24" s="341">
        <f t="shared" si="12"/>
        <v>22</v>
      </c>
      <c r="AE24" s="340">
        <f t="shared" si="12"/>
        <v>-18</v>
      </c>
      <c r="AF24" s="340">
        <f t="shared" si="12"/>
        <v>-32</v>
      </c>
      <c r="AG24" s="342"/>
      <c r="AH24" s="342"/>
    </row>
  </sheetData>
  <mergeCells count="1">
    <mergeCell ref="T2:V2"/>
  </mergeCells>
  <printOptions horizontalCentered="1" verticalCentered="1"/>
  <pageMargins left="0.36" right="0.62" top="0.6" bottom="0.68" header="0.5" footer="0.42"/>
  <pageSetup blackAndWhite="1" fitToHeight="3" fitToWidth="1" horizontalDpi="600" verticalDpi="600" orientation="landscape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7">
    <pageSetUpPr fitToPage="1"/>
  </sheetPr>
  <dimension ref="A1:BG24"/>
  <sheetViews>
    <sheetView zoomScale="85" zoomScaleNormal="85" workbookViewId="0" topLeftCell="A1">
      <selection activeCell="T1" sqref="T1"/>
    </sheetView>
  </sheetViews>
  <sheetFormatPr defaultColWidth="9.00390625" defaultRowHeight="12.75"/>
  <cols>
    <col min="1" max="1" width="3.25390625" style="1" customWidth="1"/>
    <col min="2" max="2" width="12.00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3.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8" t="s">
        <v>64</v>
      </c>
      <c r="C1" s="43"/>
      <c r="D1" s="13"/>
      <c r="E1" s="13"/>
      <c r="F1" s="13"/>
      <c r="G1" s="13"/>
      <c r="H1" s="13"/>
      <c r="I1" s="13"/>
      <c r="J1" s="13"/>
      <c r="K1" s="14"/>
      <c r="L1" s="213" t="s">
        <v>116</v>
      </c>
      <c r="M1" s="213"/>
      <c r="N1" s="213"/>
      <c r="O1" s="213"/>
      <c r="P1" s="213"/>
      <c r="Q1" s="213"/>
      <c r="R1" s="213"/>
      <c r="S1" s="213"/>
      <c r="T1" s="213" t="s">
        <v>117</v>
      </c>
      <c r="U1" s="213"/>
      <c r="V1" s="213"/>
      <c r="W1" s="213"/>
      <c r="X1" s="213"/>
      <c r="Y1" s="213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9" t="s">
        <v>58</v>
      </c>
      <c r="C2" s="215"/>
      <c r="D2" s="83"/>
      <c r="E2" s="216" t="s">
        <v>27</v>
      </c>
      <c r="F2" s="217">
        <v>22</v>
      </c>
      <c r="G2" s="215"/>
      <c r="H2" s="218"/>
      <c r="I2" s="219"/>
      <c r="J2" s="219"/>
      <c r="K2" s="220"/>
      <c r="L2" s="83"/>
      <c r="M2" s="83" t="s">
        <v>1</v>
      </c>
      <c r="N2" s="83"/>
      <c r="O2" s="83" t="s">
        <v>115</v>
      </c>
      <c r="P2" s="221"/>
      <c r="Q2" s="222"/>
      <c r="T2" s="353">
        <v>39152</v>
      </c>
      <c r="U2" s="353"/>
      <c r="V2" s="353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6">
        <f aca="true" t="shared" si="0" ref="F7:F24">IF(D7=0,"",E7/D7*100)</f>
      </c>
      <c r="G7" s="75"/>
      <c r="H7" s="59"/>
      <c r="I7" s="191">
        <f aca="true" t="shared" si="1" ref="I7:I24">IF(G7=0,"",H7/G7*100)</f>
      </c>
      <c r="J7" s="75"/>
      <c r="K7" s="59"/>
      <c r="L7" s="196">
        <f aca="true" t="shared" si="2" ref="L7:L24">IF(J7=0,"",K7/J7*100)</f>
      </c>
      <c r="M7" s="75"/>
      <c r="N7" s="59"/>
      <c r="O7" s="191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230">
        <v>0.010775462962963</v>
      </c>
      <c r="D8" s="75">
        <v>2</v>
      </c>
      <c r="E8" s="59">
        <v>2</v>
      </c>
      <c r="F8" s="196">
        <f t="shared" si="0"/>
        <v>100</v>
      </c>
      <c r="G8" s="75"/>
      <c r="H8" s="59"/>
      <c r="I8" s="196">
        <f t="shared" si="1"/>
      </c>
      <c r="J8" s="75">
        <v>2</v>
      </c>
      <c r="K8" s="59">
        <v>1</v>
      </c>
      <c r="L8" s="196">
        <f t="shared" si="2"/>
        <v>50</v>
      </c>
      <c r="M8" s="75"/>
      <c r="N8" s="59"/>
      <c r="O8" s="196">
        <f t="shared" si="3"/>
      </c>
      <c r="P8" s="75">
        <f t="shared" si="4"/>
        <v>4</v>
      </c>
      <c r="Q8" s="59">
        <f t="shared" si="5"/>
        <v>3</v>
      </c>
      <c r="R8" s="76">
        <f t="shared" si="6"/>
        <v>75</v>
      </c>
      <c r="S8" s="104">
        <f t="shared" si="7"/>
        <v>7</v>
      </c>
      <c r="T8" s="66">
        <f t="shared" si="8"/>
        <v>2</v>
      </c>
      <c r="U8" s="66">
        <f t="shared" si="9"/>
        <v>1</v>
      </c>
      <c r="V8" s="75">
        <v>2</v>
      </c>
      <c r="W8" s="59"/>
      <c r="X8" s="59">
        <v>1</v>
      </c>
      <c r="Y8" s="59"/>
      <c r="Z8" s="111"/>
      <c r="AA8" s="78"/>
      <c r="AB8" s="75">
        <v>7</v>
      </c>
      <c r="AC8" s="59">
        <v>1</v>
      </c>
      <c r="AD8" s="78">
        <v>5</v>
      </c>
      <c r="AE8" s="84">
        <f t="shared" si="10"/>
        <v>-10</v>
      </c>
      <c r="AF8" s="182">
        <f t="shared" si="11"/>
        <v>-8</v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230">
        <v>0.00943287037037037</v>
      </c>
      <c r="D9" s="86"/>
      <c r="E9" s="59"/>
      <c r="F9" s="196">
        <f t="shared" si="0"/>
      </c>
      <c r="G9" s="75">
        <v>2</v>
      </c>
      <c r="H9" s="59">
        <v>0</v>
      </c>
      <c r="I9" s="196">
        <f t="shared" si="1"/>
        <v>0</v>
      </c>
      <c r="J9" s="75"/>
      <c r="K9" s="59"/>
      <c r="L9" s="196">
        <f t="shared" si="2"/>
      </c>
      <c r="M9" s="75"/>
      <c r="N9" s="59"/>
      <c r="O9" s="196">
        <f t="shared" si="3"/>
      </c>
      <c r="P9" s="75">
        <f t="shared" si="4"/>
        <v>2</v>
      </c>
      <c r="Q9" s="59">
        <f t="shared" si="5"/>
        <v>0</v>
      </c>
      <c r="R9" s="76">
        <f t="shared" si="6"/>
        <v>0</v>
      </c>
      <c r="S9" s="104">
        <f t="shared" si="7"/>
        <v>0</v>
      </c>
      <c r="T9" s="66">
        <f t="shared" si="8"/>
        <v>-2</v>
      </c>
      <c r="U9" s="66">
        <f t="shared" si="9"/>
        <v>1</v>
      </c>
      <c r="V9" s="75">
        <v>1</v>
      </c>
      <c r="W9" s="59">
        <v>1</v>
      </c>
      <c r="X9" s="59"/>
      <c r="Y9" s="59"/>
      <c r="Z9" s="111">
        <v>4</v>
      </c>
      <c r="AA9" s="78"/>
      <c r="AB9" s="75">
        <v>4</v>
      </c>
      <c r="AC9" s="59">
        <v>5</v>
      </c>
      <c r="AD9" s="78">
        <v>1</v>
      </c>
      <c r="AE9" s="84">
        <f t="shared" si="10"/>
        <v>-4</v>
      </c>
      <c r="AF9" s="182">
        <f t="shared" si="11"/>
        <v>-6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hidden="1" thickBot="1">
      <c r="A10" s="104">
        <v>6</v>
      </c>
      <c r="B10" s="173" t="s">
        <v>49</v>
      </c>
      <c r="C10" s="230"/>
      <c r="D10" s="75"/>
      <c r="E10" s="59"/>
      <c r="F10" s="196">
        <f t="shared" si="0"/>
      </c>
      <c r="G10" s="75"/>
      <c r="H10" s="59"/>
      <c r="I10" s="196">
        <f t="shared" si="1"/>
      </c>
      <c r="J10" s="75"/>
      <c r="K10" s="59"/>
      <c r="L10" s="196">
        <f t="shared" si="2"/>
      </c>
      <c r="M10" s="75"/>
      <c r="N10" s="59"/>
      <c r="O10" s="196">
        <f t="shared" si="3"/>
      </c>
      <c r="P10" s="75">
        <f t="shared" si="4"/>
      </c>
      <c r="Q10" s="59">
        <f t="shared" si="5"/>
      </c>
      <c r="R10" s="76">
        <f t="shared" si="6"/>
      </c>
      <c r="S10" s="104">
        <f t="shared" si="7"/>
      </c>
      <c r="T10" s="66">
        <f t="shared" si="8"/>
      </c>
      <c r="U10" s="66">
        <f t="shared" si="9"/>
      </c>
      <c r="V10" s="59"/>
      <c r="W10" s="85"/>
      <c r="X10" s="59"/>
      <c r="Y10" s="59"/>
      <c r="Z10" s="59"/>
      <c r="AA10" s="59"/>
      <c r="AB10" s="75"/>
      <c r="AC10" s="59"/>
      <c r="AD10" s="78"/>
      <c r="AE10" s="84">
        <f t="shared" si="10"/>
      </c>
      <c r="AF10" s="182">
        <f t="shared" si="11"/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thickBot="1">
      <c r="A11" s="104">
        <v>7</v>
      </c>
      <c r="B11" s="173" t="s">
        <v>41</v>
      </c>
      <c r="C11" s="230">
        <v>0.017337962962963</v>
      </c>
      <c r="D11" s="75">
        <v>4</v>
      </c>
      <c r="E11" s="59">
        <v>3</v>
      </c>
      <c r="F11" s="196">
        <f t="shared" si="0"/>
        <v>75</v>
      </c>
      <c r="G11" s="75">
        <v>4</v>
      </c>
      <c r="H11" s="59">
        <v>2</v>
      </c>
      <c r="I11" s="196">
        <f t="shared" si="1"/>
        <v>50</v>
      </c>
      <c r="J11" s="75">
        <v>9</v>
      </c>
      <c r="K11" s="59">
        <v>5</v>
      </c>
      <c r="L11" s="196">
        <f t="shared" si="2"/>
        <v>55.6</v>
      </c>
      <c r="M11" s="75">
        <v>3</v>
      </c>
      <c r="N11" s="59">
        <v>3</v>
      </c>
      <c r="O11" s="196">
        <f t="shared" si="3"/>
        <v>100</v>
      </c>
      <c r="P11" s="75">
        <f t="shared" si="4"/>
        <v>20</v>
      </c>
      <c r="Q11" s="59">
        <f t="shared" si="5"/>
        <v>13</v>
      </c>
      <c r="R11" s="76">
        <f t="shared" si="6"/>
        <v>65</v>
      </c>
      <c r="S11" s="104">
        <f t="shared" si="7"/>
        <v>28</v>
      </c>
      <c r="T11" s="66">
        <f t="shared" si="8"/>
        <v>6</v>
      </c>
      <c r="U11" s="66">
        <f t="shared" si="9"/>
        <v>1</v>
      </c>
      <c r="V11" s="59">
        <v>3</v>
      </c>
      <c r="W11" s="59">
        <v>2</v>
      </c>
      <c r="X11" s="59"/>
      <c r="Y11" s="59">
        <v>2</v>
      </c>
      <c r="Z11" s="59">
        <v>1</v>
      </c>
      <c r="AA11" s="78">
        <v>2</v>
      </c>
      <c r="AB11" s="75">
        <v>9</v>
      </c>
      <c r="AC11" s="59">
        <v>4</v>
      </c>
      <c r="AD11" s="78">
        <v>1</v>
      </c>
      <c r="AE11" s="84">
        <f t="shared" si="10"/>
        <v>-4</v>
      </c>
      <c r="AF11" s="182">
        <f t="shared" si="11"/>
        <v>2</v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230">
        <v>0.00971064814814815</v>
      </c>
      <c r="D12" s="86">
        <v>1</v>
      </c>
      <c r="E12" s="59">
        <v>1</v>
      </c>
      <c r="F12" s="196">
        <f t="shared" si="0"/>
        <v>100</v>
      </c>
      <c r="G12" s="75">
        <v>1</v>
      </c>
      <c r="H12" s="59">
        <v>1</v>
      </c>
      <c r="I12" s="196">
        <f t="shared" si="1"/>
        <v>100</v>
      </c>
      <c r="J12" s="75"/>
      <c r="K12" s="59"/>
      <c r="L12" s="196">
        <f t="shared" si="2"/>
      </c>
      <c r="M12" s="75">
        <v>2</v>
      </c>
      <c r="N12" s="59">
        <v>2</v>
      </c>
      <c r="O12" s="196">
        <f t="shared" si="3"/>
        <v>100</v>
      </c>
      <c r="P12" s="75">
        <f t="shared" si="4"/>
        <v>4</v>
      </c>
      <c r="Q12" s="59">
        <f t="shared" si="5"/>
        <v>4</v>
      </c>
      <c r="R12" s="76">
        <f t="shared" si="6"/>
        <v>100</v>
      </c>
      <c r="S12" s="104">
        <f t="shared" si="7"/>
        <v>6</v>
      </c>
      <c r="T12" s="66">
        <f t="shared" si="8"/>
        <v>4</v>
      </c>
      <c r="U12" s="66">
        <f t="shared" si="9"/>
        <v>1</v>
      </c>
      <c r="V12" s="59">
        <v>1</v>
      </c>
      <c r="W12" s="59"/>
      <c r="X12" s="59">
        <v>3</v>
      </c>
      <c r="Y12" s="59"/>
      <c r="Z12" s="59"/>
      <c r="AA12" s="78">
        <v>2</v>
      </c>
      <c r="AB12" s="75">
        <v>2</v>
      </c>
      <c r="AC12" s="59">
        <v>1</v>
      </c>
      <c r="AD12" s="78">
        <v>2</v>
      </c>
      <c r="AE12" s="84">
        <f t="shared" si="10"/>
        <v>1</v>
      </c>
      <c r="AF12" s="182">
        <f t="shared" si="11"/>
        <v>5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thickBot="1">
      <c r="A13" s="104">
        <v>9</v>
      </c>
      <c r="B13" s="173" t="s">
        <v>37</v>
      </c>
      <c r="C13" s="230">
        <v>0.0208101851851852</v>
      </c>
      <c r="D13" s="75">
        <v>1</v>
      </c>
      <c r="E13" s="59">
        <v>0</v>
      </c>
      <c r="F13" s="196">
        <f t="shared" si="0"/>
        <v>0</v>
      </c>
      <c r="G13" s="75">
        <v>8</v>
      </c>
      <c r="H13" s="59">
        <v>2</v>
      </c>
      <c r="I13" s="196">
        <f t="shared" si="1"/>
        <v>25</v>
      </c>
      <c r="J13" s="75">
        <v>1</v>
      </c>
      <c r="K13" s="59">
        <v>0</v>
      </c>
      <c r="L13" s="196">
        <f t="shared" si="2"/>
        <v>0</v>
      </c>
      <c r="M13" s="75">
        <v>3</v>
      </c>
      <c r="N13" s="59">
        <v>2</v>
      </c>
      <c r="O13" s="196">
        <f t="shared" si="3"/>
        <v>66.7</v>
      </c>
      <c r="P13" s="75">
        <f t="shared" si="4"/>
        <v>13</v>
      </c>
      <c r="Q13" s="59">
        <f t="shared" si="5"/>
        <v>4</v>
      </c>
      <c r="R13" s="76">
        <f t="shared" si="6"/>
        <v>30.8</v>
      </c>
      <c r="S13" s="104">
        <f t="shared" si="7"/>
        <v>6</v>
      </c>
      <c r="T13" s="66">
        <f t="shared" si="8"/>
        <v>-5</v>
      </c>
      <c r="U13" s="66">
        <f t="shared" si="9"/>
        <v>1</v>
      </c>
      <c r="V13" s="59">
        <v>3</v>
      </c>
      <c r="W13" s="59">
        <v>2</v>
      </c>
      <c r="X13" s="59">
        <v>2</v>
      </c>
      <c r="Y13" s="59"/>
      <c r="Z13" s="59">
        <v>1</v>
      </c>
      <c r="AA13" s="78">
        <v>3</v>
      </c>
      <c r="AB13" s="75">
        <v>8</v>
      </c>
      <c r="AC13" s="59">
        <v>2</v>
      </c>
      <c r="AD13" s="78">
        <v>2</v>
      </c>
      <c r="AE13" s="84">
        <f t="shared" si="10"/>
        <v>-1</v>
      </c>
      <c r="AF13" s="182">
        <f t="shared" si="11"/>
        <v>-6</v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230">
        <v>0.0155671296296296</v>
      </c>
      <c r="D14" s="75">
        <v>4</v>
      </c>
      <c r="E14" s="59">
        <v>2</v>
      </c>
      <c r="F14" s="196">
        <f t="shared" si="0"/>
        <v>50</v>
      </c>
      <c r="G14" s="75">
        <v>1</v>
      </c>
      <c r="H14" s="59">
        <v>0</v>
      </c>
      <c r="I14" s="196">
        <f t="shared" si="1"/>
        <v>0</v>
      </c>
      <c r="J14" s="75">
        <v>4</v>
      </c>
      <c r="K14" s="59">
        <v>0</v>
      </c>
      <c r="L14" s="196">
        <f t="shared" si="2"/>
        <v>0</v>
      </c>
      <c r="M14" s="75">
        <v>7</v>
      </c>
      <c r="N14" s="59">
        <v>6</v>
      </c>
      <c r="O14" s="196">
        <f t="shared" si="3"/>
        <v>85.7</v>
      </c>
      <c r="P14" s="75">
        <f t="shared" si="4"/>
        <v>16</v>
      </c>
      <c r="Q14" s="59">
        <f t="shared" si="5"/>
        <v>8</v>
      </c>
      <c r="R14" s="76">
        <f t="shared" si="6"/>
        <v>50</v>
      </c>
      <c r="S14" s="104">
        <f t="shared" si="7"/>
        <v>10</v>
      </c>
      <c r="T14" s="66">
        <f t="shared" si="8"/>
        <v>0</v>
      </c>
      <c r="U14" s="66">
        <f t="shared" si="9"/>
        <v>1</v>
      </c>
      <c r="V14" s="59">
        <v>1</v>
      </c>
      <c r="W14" s="59"/>
      <c r="X14" s="59">
        <v>1</v>
      </c>
      <c r="Y14" s="59"/>
      <c r="Z14" s="59">
        <v>1</v>
      </c>
      <c r="AA14" s="78">
        <v>4</v>
      </c>
      <c r="AB14" s="75">
        <v>5</v>
      </c>
      <c r="AC14" s="59">
        <v>3</v>
      </c>
      <c r="AD14" s="78">
        <v>3</v>
      </c>
      <c r="AE14" s="84">
        <f t="shared" si="10"/>
        <v>-4</v>
      </c>
      <c r="AF14" s="182">
        <f t="shared" si="11"/>
        <v>-4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3.25" customHeight="1" thickBot="1">
      <c r="A15" s="104">
        <v>11</v>
      </c>
      <c r="B15" s="173" t="s">
        <v>39</v>
      </c>
      <c r="C15" s="230">
        <v>0.0239699074074074</v>
      </c>
      <c r="D15" s="75">
        <v>2</v>
      </c>
      <c r="E15" s="59">
        <v>1</v>
      </c>
      <c r="F15" s="196">
        <f t="shared" si="0"/>
        <v>50</v>
      </c>
      <c r="G15" s="75">
        <v>5</v>
      </c>
      <c r="H15" s="59">
        <v>2</v>
      </c>
      <c r="I15" s="196">
        <f t="shared" si="1"/>
        <v>40</v>
      </c>
      <c r="J15" s="75"/>
      <c r="K15" s="59"/>
      <c r="L15" s="196">
        <f t="shared" si="2"/>
      </c>
      <c r="M15" s="75">
        <v>2</v>
      </c>
      <c r="N15" s="59">
        <v>2</v>
      </c>
      <c r="O15" s="196">
        <f t="shared" si="3"/>
        <v>100</v>
      </c>
      <c r="P15" s="75">
        <f t="shared" si="4"/>
        <v>9</v>
      </c>
      <c r="Q15" s="59">
        <f t="shared" si="5"/>
        <v>5</v>
      </c>
      <c r="R15" s="76">
        <f t="shared" si="6"/>
        <v>55.6</v>
      </c>
      <c r="S15" s="104">
        <f t="shared" si="7"/>
        <v>8</v>
      </c>
      <c r="T15" s="66">
        <f t="shared" si="8"/>
        <v>1</v>
      </c>
      <c r="U15" s="66">
        <f t="shared" si="9"/>
        <v>1</v>
      </c>
      <c r="V15" s="59">
        <v>2</v>
      </c>
      <c r="W15" s="59">
        <v>2</v>
      </c>
      <c r="X15" s="59">
        <v>3</v>
      </c>
      <c r="Y15" s="59"/>
      <c r="Z15" s="59"/>
      <c r="AA15" s="78">
        <v>4</v>
      </c>
      <c r="AB15" s="75">
        <v>7</v>
      </c>
      <c r="AC15" s="59">
        <v>2</v>
      </c>
      <c r="AD15" s="78">
        <v>3</v>
      </c>
      <c r="AE15" s="84">
        <f t="shared" si="10"/>
        <v>-1</v>
      </c>
      <c r="AF15" s="182">
        <f t="shared" si="11"/>
        <v>0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hidden="1" thickBot="1">
      <c r="A16" s="104">
        <v>12</v>
      </c>
      <c r="B16" s="207" t="s">
        <v>40</v>
      </c>
      <c r="C16" s="230"/>
      <c r="D16" s="75"/>
      <c r="E16" s="59"/>
      <c r="F16" s="196">
        <f t="shared" si="0"/>
      </c>
      <c r="G16" s="75"/>
      <c r="H16" s="59"/>
      <c r="I16" s="196">
        <f t="shared" si="1"/>
      </c>
      <c r="J16" s="75"/>
      <c r="K16" s="59"/>
      <c r="L16" s="196">
        <f t="shared" si="2"/>
      </c>
      <c r="M16" s="75"/>
      <c r="N16" s="59"/>
      <c r="O16" s="196">
        <f t="shared" si="3"/>
      </c>
      <c r="P16" s="75">
        <f t="shared" si="4"/>
      </c>
      <c r="Q16" s="59">
        <f t="shared" si="5"/>
      </c>
      <c r="R16" s="76">
        <f t="shared" si="6"/>
      </c>
      <c r="S16" s="104">
        <f t="shared" si="7"/>
      </c>
      <c r="T16" s="66">
        <f t="shared" si="8"/>
      </c>
      <c r="U16" s="66">
        <f t="shared" si="9"/>
      </c>
      <c r="V16" s="59"/>
      <c r="W16" s="59"/>
      <c r="X16" s="59"/>
      <c r="Y16" s="59"/>
      <c r="Z16" s="59"/>
      <c r="AA16" s="78"/>
      <c r="AB16" s="75"/>
      <c r="AC16" s="59"/>
      <c r="AD16" s="78"/>
      <c r="AE16" s="84">
        <f t="shared" si="10"/>
      </c>
      <c r="AF16" s="182">
        <f t="shared" si="11"/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hidden="1" thickBot="1">
      <c r="A17" s="104">
        <v>13</v>
      </c>
      <c r="B17" s="173" t="s">
        <v>35</v>
      </c>
      <c r="C17" s="230"/>
      <c r="D17" s="75"/>
      <c r="E17" s="59"/>
      <c r="F17" s="196">
        <f t="shared" si="0"/>
      </c>
      <c r="G17" s="75"/>
      <c r="H17" s="59"/>
      <c r="I17" s="196">
        <f t="shared" si="1"/>
      </c>
      <c r="J17" s="75"/>
      <c r="K17" s="59"/>
      <c r="L17" s="196">
        <f t="shared" si="2"/>
      </c>
      <c r="M17" s="75"/>
      <c r="N17" s="59"/>
      <c r="O17" s="196">
        <f t="shared" si="3"/>
      </c>
      <c r="P17" s="75">
        <f t="shared" si="4"/>
      </c>
      <c r="Q17" s="59">
        <f t="shared" si="5"/>
      </c>
      <c r="R17" s="76">
        <f t="shared" si="6"/>
      </c>
      <c r="S17" s="104">
        <f t="shared" si="7"/>
      </c>
      <c r="T17" s="66">
        <f t="shared" si="8"/>
      </c>
      <c r="U17" s="66">
        <f t="shared" si="9"/>
      </c>
      <c r="V17" s="59"/>
      <c r="W17" s="59"/>
      <c r="X17" s="59"/>
      <c r="Y17" s="59"/>
      <c r="Z17" s="59"/>
      <c r="AA17" s="78"/>
      <c r="AB17" s="75"/>
      <c r="AC17" s="59"/>
      <c r="AD17" s="78"/>
      <c r="AE17" s="84">
        <f t="shared" si="10"/>
      </c>
      <c r="AF17" s="182">
        <f t="shared" si="11"/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hidden="1" thickBot="1">
      <c r="A18" s="104">
        <v>14</v>
      </c>
      <c r="B18" s="173"/>
      <c r="C18" s="230"/>
      <c r="D18" s="75"/>
      <c r="E18" s="59"/>
      <c r="F18" s="196">
        <f t="shared" si="0"/>
      </c>
      <c r="G18" s="75"/>
      <c r="H18" s="59"/>
      <c r="I18" s="196">
        <f t="shared" si="1"/>
      </c>
      <c r="J18" s="75"/>
      <c r="K18" s="59"/>
      <c r="L18" s="196">
        <f t="shared" si="2"/>
      </c>
      <c r="M18" s="75"/>
      <c r="N18" s="59"/>
      <c r="O18" s="196">
        <f t="shared" si="3"/>
      </c>
      <c r="P18" s="75">
        <f t="shared" si="4"/>
      </c>
      <c r="Q18" s="59">
        <f t="shared" si="5"/>
      </c>
      <c r="R18" s="76">
        <f t="shared" si="6"/>
      </c>
      <c r="S18" s="104">
        <f t="shared" si="7"/>
      </c>
      <c r="T18" s="66">
        <f t="shared" si="8"/>
      </c>
      <c r="U18" s="66">
        <f t="shared" si="9"/>
      </c>
      <c r="V18" s="59"/>
      <c r="W18" s="59"/>
      <c r="X18" s="59"/>
      <c r="Y18" s="59"/>
      <c r="Z18" s="59"/>
      <c r="AA18" s="78"/>
      <c r="AB18" s="75"/>
      <c r="AC18" s="59"/>
      <c r="AD18" s="78"/>
      <c r="AE18" s="84">
        <f t="shared" si="10"/>
      </c>
      <c r="AF18" s="182">
        <f t="shared" si="11"/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73" t="s">
        <v>104</v>
      </c>
      <c r="C19" s="230"/>
      <c r="D19" s="75"/>
      <c r="E19" s="59"/>
      <c r="F19" s="196">
        <f t="shared" si="0"/>
      </c>
      <c r="G19" s="75"/>
      <c r="H19" s="59"/>
      <c r="I19" s="196">
        <f t="shared" si="1"/>
      </c>
      <c r="J19" s="75"/>
      <c r="K19" s="59"/>
      <c r="L19" s="196">
        <f t="shared" si="2"/>
      </c>
      <c r="M19" s="75"/>
      <c r="N19" s="59"/>
      <c r="O19" s="196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78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230">
        <v>0.0112962962962963</v>
      </c>
      <c r="D20" s="75">
        <v>1</v>
      </c>
      <c r="E20" s="59">
        <v>1</v>
      </c>
      <c r="F20" s="196">
        <f t="shared" si="0"/>
        <v>100</v>
      </c>
      <c r="G20" s="75">
        <v>3</v>
      </c>
      <c r="H20" s="59">
        <v>1</v>
      </c>
      <c r="I20" s="196">
        <f t="shared" si="1"/>
        <v>33.3</v>
      </c>
      <c r="J20" s="75">
        <v>1</v>
      </c>
      <c r="K20" s="59">
        <v>0</v>
      </c>
      <c r="L20" s="196">
        <f t="shared" si="2"/>
        <v>0</v>
      </c>
      <c r="M20" s="75"/>
      <c r="N20" s="59"/>
      <c r="O20" s="196">
        <f t="shared" si="3"/>
      </c>
      <c r="P20" s="75">
        <f t="shared" si="4"/>
        <v>5</v>
      </c>
      <c r="Q20" s="59">
        <f t="shared" si="5"/>
        <v>2</v>
      </c>
      <c r="R20" s="76">
        <f t="shared" si="6"/>
        <v>40</v>
      </c>
      <c r="S20" s="104">
        <f t="shared" si="7"/>
        <v>4</v>
      </c>
      <c r="T20" s="66">
        <f t="shared" si="8"/>
        <v>-1</v>
      </c>
      <c r="U20" s="66">
        <f t="shared" si="9"/>
        <v>1</v>
      </c>
      <c r="V20" s="59">
        <v>2</v>
      </c>
      <c r="W20" s="59">
        <v>3</v>
      </c>
      <c r="X20" s="59">
        <v>4</v>
      </c>
      <c r="Y20" s="59"/>
      <c r="Z20" s="59">
        <v>2</v>
      </c>
      <c r="AA20" s="78"/>
      <c r="AB20" s="75">
        <v>3</v>
      </c>
      <c r="AC20" s="59">
        <v>2</v>
      </c>
      <c r="AD20" s="78">
        <v>1</v>
      </c>
      <c r="AE20" s="84">
        <f t="shared" si="10"/>
        <v>5</v>
      </c>
      <c r="AF20" s="182">
        <f t="shared" si="11"/>
        <v>4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230">
        <v>0.00954861111111111</v>
      </c>
      <c r="D21" s="75">
        <v>2</v>
      </c>
      <c r="E21" s="59">
        <v>1</v>
      </c>
      <c r="F21" s="196">
        <f t="shared" si="0"/>
        <v>50</v>
      </c>
      <c r="G21" s="75"/>
      <c r="H21" s="59"/>
      <c r="I21" s="196">
        <f t="shared" si="1"/>
      </c>
      <c r="J21" s="75"/>
      <c r="K21" s="59"/>
      <c r="L21" s="196">
        <f t="shared" si="2"/>
      </c>
      <c r="M21" s="75"/>
      <c r="N21" s="59"/>
      <c r="O21" s="196">
        <f t="shared" si="3"/>
      </c>
      <c r="P21" s="75">
        <f t="shared" si="4"/>
        <v>2</v>
      </c>
      <c r="Q21" s="59">
        <f t="shared" si="5"/>
        <v>1</v>
      </c>
      <c r="R21" s="76">
        <f t="shared" si="6"/>
        <v>50</v>
      </c>
      <c r="S21" s="104">
        <f t="shared" si="7"/>
        <v>2</v>
      </c>
      <c r="T21" s="66">
        <f t="shared" si="8"/>
        <v>0</v>
      </c>
      <c r="U21" s="66">
        <f t="shared" si="9"/>
        <v>1</v>
      </c>
      <c r="V21" s="59">
        <v>1</v>
      </c>
      <c r="W21" s="59"/>
      <c r="X21" s="59">
        <v>3</v>
      </c>
      <c r="Y21" s="59"/>
      <c r="Z21" s="59">
        <v>2</v>
      </c>
      <c r="AA21" s="78">
        <v>1</v>
      </c>
      <c r="AB21" s="75">
        <v>4</v>
      </c>
      <c r="AC21" s="59">
        <v>6</v>
      </c>
      <c r="AD21" s="78">
        <v>2</v>
      </c>
      <c r="AE21" s="84">
        <f t="shared" si="10"/>
        <v>-5</v>
      </c>
      <c r="AF21" s="182">
        <f t="shared" si="11"/>
        <v>-5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230">
        <v>0.0104398148148148</v>
      </c>
      <c r="D22" s="75"/>
      <c r="E22" s="59"/>
      <c r="F22" s="196">
        <f t="shared" si="0"/>
      </c>
      <c r="G22" s="75">
        <v>1</v>
      </c>
      <c r="H22" s="59">
        <v>1</v>
      </c>
      <c r="I22" s="196">
        <f t="shared" si="1"/>
        <v>100</v>
      </c>
      <c r="J22" s="75">
        <v>3</v>
      </c>
      <c r="K22" s="59">
        <v>1</v>
      </c>
      <c r="L22" s="196">
        <f t="shared" si="2"/>
        <v>33.3</v>
      </c>
      <c r="M22" s="75"/>
      <c r="N22" s="59"/>
      <c r="O22" s="196">
        <f t="shared" si="3"/>
      </c>
      <c r="P22" s="75">
        <f t="shared" si="4"/>
        <v>4</v>
      </c>
      <c r="Q22" s="59">
        <f t="shared" si="5"/>
        <v>2</v>
      </c>
      <c r="R22" s="76">
        <f t="shared" si="6"/>
        <v>50</v>
      </c>
      <c r="S22" s="104">
        <f t="shared" si="7"/>
        <v>5</v>
      </c>
      <c r="T22" s="66">
        <f t="shared" si="8"/>
        <v>0</v>
      </c>
      <c r="U22" s="66">
        <f t="shared" si="9"/>
        <v>1</v>
      </c>
      <c r="V22" s="59">
        <v>2</v>
      </c>
      <c r="W22" s="59"/>
      <c r="X22" s="59">
        <v>1</v>
      </c>
      <c r="Y22" s="59"/>
      <c r="Z22" s="59">
        <v>1</v>
      </c>
      <c r="AA22" s="78">
        <v>1</v>
      </c>
      <c r="AB22" s="75">
        <v>4</v>
      </c>
      <c r="AC22" s="59">
        <v>1</v>
      </c>
      <c r="AD22" s="78"/>
      <c r="AE22" s="84">
        <f t="shared" si="10"/>
        <v>0</v>
      </c>
      <c r="AF22" s="182">
        <f t="shared" si="11"/>
        <v>0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231"/>
      <c r="D23" s="93"/>
      <c r="E23" s="94"/>
      <c r="F23" s="199">
        <f t="shared" si="0"/>
      </c>
      <c r="G23" s="93"/>
      <c r="H23" s="94"/>
      <c r="I23" s="200">
        <f t="shared" si="1"/>
      </c>
      <c r="J23" s="93"/>
      <c r="K23" s="94"/>
      <c r="L23" s="199">
        <f t="shared" si="2"/>
      </c>
      <c r="M23" s="93"/>
      <c r="N23" s="94"/>
      <c r="O23" s="200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1" t="s">
        <v>59</v>
      </c>
      <c r="B24" s="54"/>
      <c r="C24" s="234">
        <f>SUM(C7:C23)*60*24</f>
        <v>200</v>
      </c>
      <c r="D24" s="56">
        <f>SUM(D7:D23)</f>
        <v>17</v>
      </c>
      <c r="E24" s="57">
        <f>SUM(E7:E23)</f>
        <v>11</v>
      </c>
      <c r="F24" s="77">
        <f t="shared" si="0"/>
        <v>64.7</v>
      </c>
      <c r="G24" s="56">
        <f>SUM(G7:G23)</f>
        <v>25</v>
      </c>
      <c r="H24" s="57">
        <f>SUM(H7:H23)</f>
        <v>9</v>
      </c>
      <c r="I24" s="77">
        <f t="shared" si="1"/>
        <v>36</v>
      </c>
      <c r="J24" s="56">
        <f>SUM(J7:J23)</f>
        <v>20</v>
      </c>
      <c r="K24" s="57">
        <f>SUM(K7:K23)</f>
        <v>7</v>
      </c>
      <c r="L24" s="77">
        <f t="shared" si="2"/>
        <v>35</v>
      </c>
      <c r="M24" s="56">
        <f>SUM(M7:M23)</f>
        <v>17</v>
      </c>
      <c r="N24" s="57">
        <f>SUM(N7:N23)</f>
        <v>15</v>
      </c>
      <c r="O24" s="77">
        <f t="shared" si="3"/>
        <v>88.2</v>
      </c>
      <c r="P24" s="56">
        <f>SUM(P7:P23)</f>
        <v>79</v>
      </c>
      <c r="Q24" s="57">
        <f>SUM(Q7:Q23)</f>
        <v>42</v>
      </c>
      <c r="R24" s="77">
        <f>IF(P24=0,"",Q24/P24*100)</f>
        <v>53.2</v>
      </c>
      <c r="S24" s="180">
        <f>SUM(S7:S23)</f>
        <v>76</v>
      </c>
      <c r="T24" s="55">
        <f>SUM(T7:T23)</f>
        <v>5</v>
      </c>
      <c r="U24" s="55"/>
      <c r="V24" s="56">
        <f aca="true" t="shared" si="12" ref="V24:AF24">SUM(V7:V23)</f>
        <v>18</v>
      </c>
      <c r="W24" s="57">
        <f t="shared" si="12"/>
        <v>10</v>
      </c>
      <c r="X24" s="57">
        <f t="shared" si="12"/>
        <v>18</v>
      </c>
      <c r="Y24" s="57">
        <f t="shared" si="12"/>
        <v>2</v>
      </c>
      <c r="Z24" s="57">
        <f t="shared" si="12"/>
        <v>12</v>
      </c>
      <c r="AA24" s="58">
        <f t="shared" si="12"/>
        <v>17</v>
      </c>
      <c r="AB24" s="56">
        <f t="shared" si="12"/>
        <v>53</v>
      </c>
      <c r="AC24" s="57">
        <f t="shared" si="12"/>
        <v>27</v>
      </c>
      <c r="AD24" s="58">
        <f t="shared" si="12"/>
        <v>20</v>
      </c>
      <c r="AE24" s="55">
        <f t="shared" si="12"/>
        <v>-23</v>
      </c>
      <c r="AF24" s="55">
        <f t="shared" si="12"/>
        <v>-18</v>
      </c>
    </row>
  </sheetData>
  <mergeCells count="1">
    <mergeCell ref="T2:V2"/>
  </mergeCells>
  <printOptions horizontalCentered="1" verticalCentered="1"/>
  <pageMargins left="0.36" right="0.62" top="0.6" bottom="0.68" header="0.5" footer="0.42"/>
  <pageSetup blackAndWhite="1" fitToHeight="3" fitToWidth="1" horizontalDpi="600" verticalDpi="600" orientation="landscape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BG24"/>
  <sheetViews>
    <sheetView zoomScale="85" zoomScaleNormal="85" workbookViewId="0" topLeftCell="A1">
      <selection activeCell="R2" sqref="R2:S2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8" t="s">
        <v>64</v>
      </c>
      <c r="C1" s="43"/>
      <c r="D1" s="13"/>
      <c r="E1" s="13"/>
      <c r="F1" s="13"/>
      <c r="G1" s="13"/>
      <c r="H1" s="13"/>
      <c r="I1" s="13"/>
      <c r="J1" s="13"/>
      <c r="K1" s="14"/>
      <c r="L1" s="213"/>
      <c r="M1" s="15"/>
      <c r="N1" s="51"/>
      <c r="O1" s="175"/>
      <c r="P1" s="53"/>
      <c r="Q1" s="15"/>
      <c r="R1" s="214"/>
      <c r="S1" s="15"/>
      <c r="T1" s="15"/>
      <c r="U1" s="15"/>
      <c r="V1" s="15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9" t="s">
        <v>58</v>
      </c>
      <c r="C2" s="215"/>
      <c r="D2" s="83"/>
      <c r="E2" s="216" t="s">
        <v>27</v>
      </c>
      <c r="F2" s="217"/>
      <c r="G2" s="215"/>
      <c r="H2" s="218"/>
      <c r="I2" s="219"/>
      <c r="J2" s="219"/>
      <c r="K2" s="220"/>
      <c r="L2" s="83"/>
      <c r="M2" s="83" t="s">
        <v>1</v>
      </c>
      <c r="N2" s="83"/>
      <c r="O2" s="83"/>
      <c r="P2" s="221"/>
      <c r="Q2" s="222"/>
      <c r="R2" s="353">
        <v>39005</v>
      </c>
      <c r="S2" s="353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thickBot="1">
      <c r="A7" s="104">
        <v>0</v>
      </c>
      <c r="B7" s="173"/>
      <c r="C7" s="66"/>
      <c r="D7" s="75"/>
      <c r="E7" s="59"/>
      <c r="F7" s="196">
        <f aca="true" t="shared" si="0" ref="F7:F24">IF(D7=0,"",E7/D7*100)</f>
      </c>
      <c r="G7" s="75"/>
      <c r="H7" s="59"/>
      <c r="I7" s="191">
        <f aca="true" t="shared" si="1" ref="I7:I24">IF(G7=0,"",H7/G7*100)</f>
      </c>
      <c r="J7" s="75"/>
      <c r="K7" s="59"/>
      <c r="L7" s="196">
        <f aca="true" t="shared" si="2" ref="L7:L24">IF(J7=0,"",K7/J7*100)</f>
      </c>
      <c r="M7" s="75"/>
      <c r="N7" s="59"/>
      <c r="O7" s="191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181"/>
      <c r="D8" s="75"/>
      <c r="E8" s="59"/>
      <c r="F8" s="196">
        <f t="shared" si="0"/>
      </c>
      <c r="G8" s="75"/>
      <c r="H8" s="59"/>
      <c r="I8" s="191">
        <f t="shared" si="1"/>
      </c>
      <c r="J8" s="75"/>
      <c r="K8" s="59"/>
      <c r="L8" s="196">
        <f t="shared" si="2"/>
      </c>
      <c r="M8" s="75"/>
      <c r="N8" s="59"/>
      <c r="O8" s="191">
        <f t="shared" si="3"/>
      </c>
      <c r="P8" s="75">
        <f t="shared" si="4"/>
      </c>
      <c r="Q8" s="59">
        <f t="shared" si="5"/>
      </c>
      <c r="R8" s="76">
        <f t="shared" si="6"/>
      </c>
      <c r="S8" s="104">
        <f t="shared" si="7"/>
      </c>
      <c r="T8" s="66">
        <f t="shared" si="8"/>
      </c>
      <c r="U8" s="66">
        <f t="shared" si="9"/>
      </c>
      <c r="V8" s="75"/>
      <c r="W8" s="59"/>
      <c r="X8" s="59"/>
      <c r="Y8" s="59"/>
      <c r="Z8" s="111"/>
      <c r="AA8" s="78"/>
      <c r="AB8" s="75"/>
      <c r="AC8" s="59"/>
      <c r="AD8" s="78"/>
      <c r="AE8" s="84">
        <f t="shared" si="10"/>
      </c>
      <c r="AF8" s="182">
        <f t="shared" si="11"/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/>
      <c r="D9" s="86"/>
      <c r="E9" s="59"/>
      <c r="F9" s="196">
        <f t="shared" si="0"/>
      </c>
      <c r="G9" s="75"/>
      <c r="H9" s="59"/>
      <c r="I9" s="191">
        <f t="shared" si="1"/>
      </c>
      <c r="J9" s="75"/>
      <c r="K9" s="59"/>
      <c r="L9" s="196">
        <f t="shared" si="2"/>
      </c>
      <c r="M9" s="75"/>
      <c r="N9" s="59"/>
      <c r="O9" s="191">
        <f t="shared" si="3"/>
      </c>
      <c r="P9" s="75">
        <f t="shared" si="4"/>
      </c>
      <c r="Q9" s="59">
        <f t="shared" si="5"/>
      </c>
      <c r="R9" s="76">
        <f t="shared" si="6"/>
      </c>
      <c r="S9" s="104">
        <f t="shared" si="7"/>
      </c>
      <c r="T9" s="66">
        <f t="shared" si="8"/>
      </c>
      <c r="U9" s="66">
        <f t="shared" si="9"/>
      </c>
      <c r="V9" s="75"/>
      <c r="W9" s="59"/>
      <c r="X9" s="59"/>
      <c r="Y9" s="59"/>
      <c r="Z9" s="111"/>
      <c r="AA9" s="78"/>
      <c r="AB9" s="75"/>
      <c r="AC9" s="59"/>
      <c r="AD9" s="78"/>
      <c r="AE9" s="84">
        <f t="shared" si="10"/>
      </c>
      <c r="AF9" s="182">
        <f t="shared" si="11"/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181"/>
      <c r="D10" s="75"/>
      <c r="E10" s="59"/>
      <c r="F10" s="196">
        <f t="shared" si="0"/>
      </c>
      <c r="G10" s="75"/>
      <c r="H10" s="59"/>
      <c r="I10" s="191">
        <f t="shared" si="1"/>
      </c>
      <c r="J10" s="75"/>
      <c r="K10" s="59"/>
      <c r="L10" s="196">
        <f t="shared" si="2"/>
      </c>
      <c r="M10" s="75"/>
      <c r="N10" s="59"/>
      <c r="O10" s="191">
        <f t="shared" si="3"/>
      </c>
      <c r="P10" s="75">
        <f t="shared" si="4"/>
      </c>
      <c r="Q10" s="59">
        <f t="shared" si="5"/>
      </c>
      <c r="R10" s="76">
        <f t="shared" si="6"/>
      </c>
      <c r="S10" s="104">
        <f t="shared" si="7"/>
      </c>
      <c r="T10" s="66">
        <f t="shared" si="8"/>
      </c>
      <c r="U10" s="66">
        <f t="shared" si="9"/>
      </c>
      <c r="V10" s="59"/>
      <c r="W10" s="85"/>
      <c r="X10" s="59"/>
      <c r="Y10" s="59"/>
      <c r="Z10" s="59"/>
      <c r="AA10" s="59"/>
      <c r="AB10" s="75"/>
      <c r="AC10" s="59"/>
      <c r="AD10" s="78"/>
      <c r="AE10" s="84">
        <f t="shared" si="10"/>
      </c>
      <c r="AF10" s="182">
        <f t="shared" si="11"/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thickBot="1">
      <c r="A11" s="104">
        <v>7</v>
      </c>
      <c r="B11" s="173" t="s">
        <v>41</v>
      </c>
      <c r="C11" s="181"/>
      <c r="D11" s="86"/>
      <c r="E11" s="59"/>
      <c r="F11" s="196">
        <f t="shared" si="0"/>
      </c>
      <c r="G11" s="75"/>
      <c r="H11" s="59"/>
      <c r="I11" s="191">
        <f t="shared" si="1"/>
      </c>
      <c r="J11" s="75"/>
      <c r="K11" s="59"/>
      <c r="L11" s="196">
        <f t="shared" si="2"/>
      </c>
      <c r="M11" s="75"/>
      <c r="N11" s="59"/>
      <c r="O11" s="191">
        <f t="shared" si="3"/>
      </c>
      <c r="P11" s="75">
        <f t="shared" si="4"/>
      </c>
      <c r="Q11" s="59">
        <f t="shared" si="5"/>
      </c>
      <c r="R11" s="76">
        <f t="shared" si="6"/>
      </c>
      <c r="S11" s="104">
        <f t="shared" si="7"/>
      </c>
      <c r="T11" s="66">
        <f t="shared" si="8"/>
      </c>
      <c r="U11" s="66">
        <f t="shared" si="9"/>
      </c>
      <c r="V11" s="59"/>
      <c r="W11" s="59"/>
      <c r="X11" s="59"/>
      <c r="Y11" s="59"/>
      <c r="Z11" s="59"/>
      <c r="AA11" s="59"/>
      <c r="AB11" s="75"/>
      <c r="AC11" s="59"/>
      <c r="AD11" s="78"/>
      <c r="AE11" s="84">
        <f t="shared" si="10"/>
      </c>
      <c r="AF11" s="182">
        <f t="shared" si="11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/>
      <c r="D12" s="86"/>
      <c r="E12" s="59"/>
      <c r="F12" s="196">
        <f t="shared" si="0"/>
      </c>
      <c r="G12" s="75"/>
      <c r="H12" s="59"/>
      <c r="I12" s="191">
        <f t="shared" si="1"/>
      </c>
      <c r="J12" s="75"/>
      <c r="K12" s="59"/>
      <c r="L12" s="196">
        <f t="shared" si="2"/>
      </c>
      <c r="M12" s="75"/>
      <c r="N12" s="59"/>
      <c r="O12" s="191">
        <f t="shared" si="3"/>
      </c>
      <c r="P12" s="75">
        <f t="shared" si="4"/>
      </c>
      <c r="Q12" s="59">
        <f t="shared" si="5"/>
      </c>
      <c r="R12" s="76">
        <f t="shared" si="6"/>
      </c>
      <c r="S12" s="104">
        <f t="shared" si="7"/>
      </c>
      <c r="T12" s="66">
        <f t="shared" si="8"/>
      </c>
      <c r="U12" s="66">
        <f t="shared" si="9"/>
      </c>
      <c r="V12" s="59"/>
      <c r="W12" s="59"/>
      <c r="X12" s="59"/>
      <c r="Y12" s="59"/>
      <c r="Z12" s="59"/>
      <c r="AA12" s="59"/>
      <c r="AB12" s="75"/>
      <c r="AC12" s="59"/>
      <c r="AD12" s="78"/>
      <c r="AE12" s="84">
        <f t="shared" si="10"/>
      </c>
      <c r="AF12" s="182">
        <f t="shared" si="11"/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thickBot="1">
      <c r="A13" s="104">
        <v>9</v>
      </c>
      <c r="B13" s="173" t="s">
        <v>37</v>
      </c>
      <c r="C13" s="181"/>
      <c r="D13" s="75"/>
      <c r="E13" s="59"/>
      <c r="F13" s="196">
        <f t="shared" si="0"/>
      </c>
      <c r="G13" s="75"/>
      <c r="H13" s="59"/>
      <c r="I13" s="191">
        <f t="shared" si="1"/>
      </c>
      <c r="J13" s="75"/>
      <c r="K13" s="59"/>
      <c r="L13" s="196">
        <f t="shared" si="2"/>
      </c>
      <c r="M13" s="75"/>
      <c r="N13" s="59"/>
      <c r="O13" s="191">
        <f t="shared" si="3"/>
      </c>
      <c r="P13" s="75">
        <f t="shared" si="4"/>
      </c>
      <c r="Q13" s="59">
        <f t="shared" si="5"/>
      </c>
      <c r="R13" s="76">
        <f t="shared" si="6"/>
      </c>
      <c r="S13" s="104">
        <f t="shared" si="7"/>
      </c>
      <c r="T13" s="66">
        <f t="shared" si="8"/>
      </c>
      <c r="U13" s="66">
        <f t="shared" si="9"/>
      </c>
      <c r="V13" s="59"/>
      <c r="W13" s="59"/>
      <c r="X13" s="59"/>
      <c r="Y13" s="59"/>
      <c r="Z13" s="59"/>
      <c r="AA13" s="59"/>
      <c r="AB13" s="75"/>
      <c r="AC13" s="59"/>
      <c r="AD13" s="78"/>
      <c r="AE13" s="84">
        <f t="shared" si="10"/>
      </c>
      <c r="AF13" s="182">
        <f t="shared" si="11"/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/>
      <c r="D14" s="75"/>
      <c r="E14" s="59"/>
      <c r="F14" s="196">
        <f t="shared" si="0"/>
      </c>
      <c r="G14" s="75"/>
      <c r="H14" s="59"/>
      <c r="I14" s="191">
        <f t="shared" si="1"/>
      </c>
      <c r="J14" s="75"/>
      <c r="K14" s="59"/>
      <c r="L14" s="196">
        <f t="shared" si="2"/>
      </c>
      <c r="M14" s="75"/>
      <c r="N14" s="59"/>
      <c r="O14" s="191">
        <f t="shared" si="3"/>
      </c>
      <c r="P14" s="75">
        <f t="shared" si="4"/>
      </c>
      <c r="Q14" s="59">
        <f t="shared" si="5"/>
      </c>
      <c r="R14" s="76">
        <f t="shared" si="6"/>
      </c>
      <c r="S14" s="104">
        <f t="shared" si="7"/>
      </c>
      <c r="T14" s="66">
        <f t="shared" si="8"/>
      </c>
      <c r="U14" s="66">
        <f t="shared" si="9"/>
      </c>
      <c r="V14" s="59"/>
      <c r="W14" s="59"/>
      <c r="X14" s="59"/>
      <c r="Y14" s="59"/>
      <c r="Z14" s="59"/>
      <c r="AA14" s="59"/>
      <c r="AB14" s="75"/>
      <c r="AC14" s="59"/>
      <c r="AD14" s="78"/>
      <c r="AE14" s="84">
        <f t="shared" si="10"/>
      </c>
      <c r="AF14" s="182">
        <f t="shared" si="11"/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/>
      <c r="D15" s="75"/>
      <c r="E15" s="59"/>
      <c r="F15" s="196">
        <f t="shared" si="0"/>
      </c>
      <c r="G15" s="75"/>
      <c r="H15" s="59"/>
      <c r="I15" s="191">
        <f t="shared" si="1"/>
      </c>
      <c r="J15" s="75"/>
      <c r="K15" s="59"/>
      <c r="L15" s="196">
        <f t="shared" si="2"/>
      </c>
      <c r="M15" s="75"/>
      <c r="N15" s="59"/>
      <c r="O15" s="191">
        <f t="shared" si="3"/>
      </c>
      <c r="P15" s="75">
        <f t="shared" si="4"/>
      </c>
      <c r="Q15" s="59">
        <f t="shared" si="5"/>
      </c>
      <c r="R15" s="76">
        <f t="shared" si="6"/>
      </c>
      <c r="S15" s="104">
        <f t="shared" si="7"/>
      </c>
      <c r="T15" s="66">
        <f t="shared" si="8"/>
      </c>
      <c r="U15" s="66">
        <f t="shared" si="9"/>
      </c>
      <c r="V15" s="59"/>
      <c r="W15" s="59"/>
      <c r="X15" s="59"/>
      <c r="Y15" s="59"/>
      <c r="Z15" s="59"/>
      <c r="AA15" s="59"/>
      <c r="AB15" s="75"/>
      <c r="AC15" s="59"/>
      <c r="AD15" s="78"/>
      <c r="AE15" s="84">
        <f t="shared" si="10"/>
      </c>
      <c r="AF15" s="182">
        <f t="shared" si="11"/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7" t="s">
        <v>40</v>
      </c>
      <c r="C16" s="181"/>
      <c r="D16" s="75"/>
      <c r="E16" s="59"/>
      <c r="F16" s="196">
        <f t="shared" si="0"/>
      </c>
      <c r="G16" s="75"/>
      <c r="H16" s="59"/>
      <c r="I16" s="191">
        <f t="shared" si="1"/>
      </c>
      <c r="J16" s="75"/>
      <c r="K16" s="59"/>
      <c r="L16" s="196">
        <f t="shared" si="2"/>
      </c>
      <c r="M16" s="75"/>
      <c r="N16" s="59"/>
      <c r="O16" s="191">
        <f t="shared" si="3"/>
      </c>
      <c r="P16" s="75">
        <f t="shared" si="4"/>
      </c>
      <c r="Q16" s="59">
        <f t="shared" si="5"/>
      </c>
      <c r="R16" s="76">
        <f t="shared" si="6"/>
      </c>
      <c r="S16" s="104">
        <f t="shared" si="7"/>
      </c>
      <c r="T16" s="66">
        <f t="shared" si="8"/>
      </c>
      <c r="U16" s="66">
        <f t="shared" si="9"/>
      </c>
      <c r="V16" s="59"/>
      <c r="W16" s="59"/>
      <c r="X16" s="59"/>
      <c r="Y16" s="59"/>
      <c r="Z16" s="59"/>
      <c r="AA16" s="59"/>
      <c r="AB16" s="75"/>
      <c r="AC16" s="59"/>
      <c r="AD16" s="78"/>
      <c r="AE16" s="84">
        <f t="shared" si="10"/>
      </c>
      <c r="AF16" s="182">
        <f t="shared" si="11"/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181"/>
      <c r="D17" s="75"/>
      <c r="E17" s="59"/>
      <c r="F17" s="196">
        <f t="shared" si="0"/>
      </c>
      <c r="G17" s="75"/>
      <c r="H17" s="59"/>
      <c r="I17" s="191">
        <f t="shared" si="1"/>
      </c>
      <c r="J17" s="75"/>
      <c r="K17" s="59"/>
      <c r="L17" s="196">
        <f t="shared" si="2"/>
      </c>
      <c r="M17" s="75"/>
      <c r="N17" s="59"/>
      <c r="O17" s="191">
        <f t="shared" si="3"/>
      </c>
      <c r="P17" s="75">
        <f t="shared" si="4"/>
      </c>
      <c r="Q17" s="59">
        <f t="shared" si="5"/>
      </c>
      <c r="R17" s="76">
        <f t="shared" si="6"/>
      </c>
      <c r="S17" s="104">
        <f t="shared" si="7"/>
      </c>
      <c r="T17" s="66">
        <f t="shared" si="8"/>
      </c>
      <c r="U17" s="66">
        <f t="shared" si="9"/>
      </c>
      <c r="V17" s="59"/>
      <c r="W17" s="59"/>
      <c r="X17" s="59"/>
      <c r="Y17" s="59"/>
      <c r="Z17" s="59"/>
      <c r="AA17" s="59"/>
      <c r="AB17" s="75"/>
      <c r="AC17" s="59"/>
      <c r="AD17" s="78"/>
      <c r="AE17" s="84">
        <f t="shared" si="10"/>
      </c>
      <c r="AF17" s="182">
        <f t="shared" si="11"/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04">
        <v>14</v>
      </c>
      <c r="B18" s="173"/>
      <c r="C18" s="181"/>
      <c r="D18" s="75"/>
      <c r="E18" s="59"/>
      <c r="F18" s="196">
        <f t="shared" si="0"/>
      </c>
      <c r="G18" s="75"/>
      <c r="H18" s="59"/>
      <c r="I18" s="191">
        <f t="shared" si="1"/>
      </c>
      <c r="J18" s="75"/>
      <c r="K18" s="59"/>
      <c r="L18" s="196">
        <f t="shared" si="2"/>
      </c>
      <c r="M18" s="75"/>
      <c r="N18" s="59"/>
      <c r="O18" s="191">
        <f t="shared" si="3"/>
      </c>
      <c r="P18" s="75">
        <f t="shared" si="4"/>
      </c>
      <c r="Q18" s="59">
        <f t="shared" si="5"/>
      </c>
      <c r="R18" s="76">
        <f t="shared" si="6"/>
      </c>
      <c r="S18" s="104">
        <f t="shared" si="7"/>
      </c>
      <c r="T18" s="66">
        <f t="shared" si="8"/>
      </c>
      <c r="U18" s="66">
        <f t="shared" si="9"/>
      </c>
      <c r="V18" s="59"/>
      <c r="W18" s="59"/>
      <c r="X18" s="59"/>
      <c r="Y18" s="59"/>
      <c r="Z18" s="59"/>
      <c r="AA18" s="59"/>
      <c r="AB18" s="75"/>
      <c r="AC18" s="59"/>
      <c r="AD18" s="78"/>
      <c r="AE18" s="84">
        <f t="shared" si="10"/>
      </c>
      <c r="AF18" s="182">
        <f t="shared" si="11"/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thickBot="1">
      <c r="A19" s="104">
        <v>15</v>
      </c>
      <c r="B19" s="190"/>
      <c r="C19" s="181"/>
      <c r="D19" s="75"/>
      <c r="E19" s="59"/>
      <c r="F19" s="196">
        <f t="shared" si="0"/>
      </c>
      <c r="G19" s="75"/>
      <c r="H19" s="59"/>
      <c r="I19" s="191">
        <f t="shared" si="1"/>
      </c>
      <c r="J19" s="75"/>
      <c r="K19" s="59"/>
      <c r="L19" s="196">
        <f t="shared" si="2"/>
      </c>
      <c r="M19" s="75"/>
      <c r="N19" s="59"/>
      <c r="O19" s="191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59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181"/>
      <c r="D20" s="75"/>
      <c r="E20" s="59"/>
      <c r="F20" s="196">
        <f t="shared" si="0"/>
      </c>
      <c r="G20" s="75"/>
      <c r="H20" s="59"/>
      <c r="I20" s="191">
        <f t="shared" si="1"/>
      </c>
      <c r="J20" s="75"/>
      <c r="K20" s="59"/>
      <c r="L20" s="196">
        <f t="shared" si="2"/>
      </c>
      <c r="M20" s="75"/>
      <c r="N20" s="59"/>
      <c r="O20" s="191">
        <f t="shared" si="3"/>
      </c>
      <c r="P20" s="75">
        <f t="shared" si="4"/>
      </c>
      <c r="Q20" s="59">
        <f t="shared" si="5"/>
      </c>
      <c r="R20" s="76">
        <f t="shared" si="6"/>
      </c>
      <c r="S20" s="104">
        <f t="shared" si="7"/>
      </c>
      <c r="T20" s="66">
        <f t="shared" si="8"/>
      </c>
      <c r="U20" s="66">
        <f t="shared" si="9"/>
      </c>
      <c r="V20" s="59"/>
      <c r="W20" s="59"/>
      <c r="X20" s="59"/>
      <c r="Y20" s="59"/>
      <c r="Z20" s="59"/>
      <c r="AA20" s="59"/>
      <c r="AB20" s="75"/>
      <c r="AC20" s="59"/>
      <c r="AD20" s="78"/>
      <c r="AE20" s="84">
        <f t="shared" si="10"/>
      </c>
      <c r="AF20" s="182">
        <f t="shared" si="11"/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181"/>
      <c r="D21" s="75"/>
      <c r="E21" s="59"/>
      <c r="F21" s="196">
        <f t="shared" si="0"/>
      </c>
      <c r="G21" s="75"/>
      <c r="H21" s="59"/>
      <c r="I21" s="191">
        <f t="shared" si="1"/>
      </c>
      <c r="J21" s="75"/>
      <c r="K21" s="59"/>
      <c r="L21" s="196">
        <f t="shared" si="2"/>
      </c>
      <c r="M21" s="75"/>
      <c r="N21" s="59"/>
      <c r="O21" s="191">
        <f t="shared" si="3"/>
      </c>
      <c r="P21" s="75">
        <f t="shared" si="4"/>
      </c>
      <c r="Q21" s="59">
        <f t="shared" si="5"/>
      </c>
      <c r="R21" s="76">
        <f t="shared" si="6"/>
      </c>
      <c r="S21" s="104">
        <f t="shared" si="7"/>
      </c>
      <c r="T21" s="66">
        <f t="shared" si="8"/>
      </c>
      <c r="U21" s="66">
        <f t="shared" si="9"/>
      </c>
      <c r="V21" s="59"/>
      <c r="W21" s="59"/>
      <c r="X21" s="59"/>
      <c r="Y21" s="59"/>
      <c r="Z21" s="59"/>
      <c r="AA21" s="59"/>
      <c r="AB21" s="75"/>
      <c r="AC21" s="59"/>
      <c r="AD21" s="78"/>
      <c r="AE21" s="84">
        <f t="shared" si="10"/>
      </c>
      <c r="AF21" s="182">
        <f t="shared" si="11"/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/>
      <c r="D22" s="75"/>
      <c r="E22" s="59"/>
      <c r="F22" s="196">
        <f t="shared" si="0"/>
      </c>
      <c r="G22" s="75"/>
      <c r="H22" s="59"/>
      <c r="I22" s="191">
        <f t="shared" si="1"/>
      </c>
      <c r="J22" s="75"/>
      <c r="K22" s="59"/>
      <c r="L22" s="196">
        <f t="shared" si="2"/>
      </c>
      <c r="M22" s="75"/>
      <c r="N22" s="59"/>
      <c r="O22" s="191">
        <f t="shared" si="3"/>
      </c>
      <c r="P22" s="75">
        <f t="shared" si="4"/>
      </c>
      <c r="Q22" s="59">
        <f t="shared" si="5"/>
      </c>
      <c r="R22" s="76">
        <f t="shared" si="6"/>
      </c>
      <c r="S22" s="104">
        <f t="shared" si="7"/>
      </c>
      <c r="T22" s="66">
        <f t="shared" si="8"/>
      </c>
      <c r="U22" s="66">
        <f t="shared" si="9"/>
      </c>
      <c r="V22" s="59"/>
      <c r="W22" s="59"/>
      <c r="X22" s="59"/>
      <c r="Y22" s="59"/>
      <c r="Z22" s="59"/>
      <c r="AA22" s="59"/>
      <c r="AB22" s="75"/>
      <c r="AC22" s="59"/>
      <c r="AD22" s="78"/>
      <c r="AE22" s="84">
        <f t="shared" si="10"/>
      </c>
      <c r="AF22" s="182">
        <f t="shared" si="11"/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thickBot="1">
      <c r="A23" s="105">
        <v>19</v>
      </c>
      <c r="B23" s="173"/>
      <c r="C23" s="65"/>
      <c r="D23" s="93"/>
      <c r="E23" s="94"/>
      <c r="F23" s="199">
        <f t="shared" si="0"/>
      </c>
      <c r="G23" s="93"/>
      <c r="H23" s="94"/>
      <c r="I23" s="200">
        <f t="shared" si="1"/>
      </c>
      <c r="J23" s="93"/>
      <c r="K23" s="94"/>
      <c r="L23" s="199">
        <f t="shared" si="2"/>
      </c>
      <c r="M23" s="93"/>
      <c r="N23" s="94"/>
      <c r="O23" s="200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1" t="s">
        <v>59</v>
      </c>
      <c r="B24" s="54"/>
      <c r="C24" s="192">
        <f>SUM(C7:C23)*60*24</f>
        <v>0</v>
      </c>
      <c r="D24" s="56">
        <f>SUM(D7:D23)</f>
        <v>0</v>
      </c>
      <c r="E24" s="57">
        <f>SUM(E7:E23)</f>
        <v>0</v>
      </c>
      <c r="F24" s="77">
        <f t="shared" si="0"/>
      </c>
      <c r="G24" s="56">
        <f>SUM(G7:G23)</f>
        <v>0</v>
      </c>
      <c r="H24" s="57">
        <f>SUM(H7:H23)</f>
        <v>0</v>
      </c>
      <c r="I24" s="77">
        <f t="shared" si="1"/>
      </c>
      <c r="J24" s="56">
        <f>SUM(J7:J23)</f>
        <v>0</v>
      </c>
      <c r="K24" s="57">
        <f>SUM(K7:K23)</f>
        <v>0</v>
      </c>
      <c r="L24" s="77">
        <f t="shared" si="2"/>
      </c>
      <c r="M24" s="56">
        <f>SUM(M7:M23)</f>
        <v>0</v>
      </c>
      <c r="N24" s="57">
        <f>SUM(N7:N23)</f>
        <v>0</v>
      </c>
      <c r="O24" s="77">
        <f t="shared" si="3"/>
      </c>
      <c r="P24" s="56">
        <f>SUM(P7:P23)</f>
        <v>0</v>
      </c>
      <c r="Q24" s="57">
        <f>SUM(Q7:Q23)</f>
        <v>0</v>
      </c>
      <c r="R24" s="77">
        <f>IF(P24=0,"",Q24/P24*100)</f>
      </c>
      <c r="S24" s="180">
        <f>SUM(S7:S23)</f>
        <v>0</v>
      </c>
      <c r="T24" s="55">
        <f>SUM(T7:T23)</f>
        <v>0</v>
      </c>
      <c r="U24" s="55"/>
      <c r="V24" s="56">
        <f aca="true" t="shared" si="12" ref="V24:AF24">SUM(V7:V23)</f>
        <v>0</v>
      </c>
      <c r="W24" s="57">
        <f t="shared" si="12"/>
        <v>0</v>
      </c>
      <c r="X24" s="57">
        <f t="shared" si="12"/>
        <v>0</v>
      </c>
      <c r="Y24" s="57">
        <f t="shared" si="12"/>
        <v>0</v>
      </c>
      <c r="Z24" s="57">
        <f t="shared" si="12"/>
        <v>0</v>
      </c>
      <c r="AA24" s="58">
        <f t="shared" si="12"/>
        <v>0</v>
      </c>
      <c r="AB24" s="56">
        <f t="shared" si="12"/>
        <v>0</v>
      </c>
      <c r="AC24" s="57">
        <f t="shared" si="12"/>
        <v>0</v>
      </c>
      <c r="AD24" s="58">
        <f t="shared" si="12"/>
        <v>0</v>
      </c>
      <c r="AE24" s="55">
        <f t="shared" si="12"/>
        <v>0</v>
      </c>
      <c r="AF24" s="55">
        <f t="shared" si="12"/>
        <v>0</v>
      </c>
    </row>
  </sheetData>
  <mergeCells count="1">
    <mergeCell ref="R2:S2"/>
  </mergeCells>
  <printOptions horizontalCentered="1" verticalCentered="1"/>
  <pageMargins left="0.36" right="0.62" top="0.6" bottom="0.68" header="0.5" footer="0.42"/>
  <pageSetup blackAndWhite="1" fitToHeight="3" fitToWidth="1" horizontalDpi="180" verticalDpi="180" orientation="landscape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3">
    <pageSetUpPr fitToPage="1"/>
  </sheetPr>
  <dimension ref="A1:BG26"/>
  <sheetViews>
    <sheetView zoomScale="85" zoomScaleNormal="85" zoomScaleSheetLayoutView="75" workbookViewId="0" topLeftCell="A1">
      <selection activeCell="O9" sqref="O9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5.375" style="0" customWidth="1"/>
    <col min="7" max="7" width="4.25390625" style="0" customWidth="1"/>
    <col min="8" max="8" width="4.75390625" style="0" customWidth="1"/>
    <col min="9" max="9" width="5.375" style="0" customWidth="1"/>
    <col min="10" max="10" width="4.625" style="0" customWidth="1"/>
    <col min="11" max="11" width="4.875" style="0" customWidth="1"/>
    <col min="12" max="12" width="5.375" style="0" customWidth="1"/>
    <col min="13" max="13" width="4.25390625" style="0" customWidth="1"/>
    <col min="14" max="14" width="4.75390625" style="0" customWidth="1"/>
    <col min="15" max="15" width="5.375" style="0" customWidth="1"/>
    <col min="16" max="16" width="5.625" style="0" customWidth="1"/>
    <col min="17" max="17" width="4.75390625" style="0" customWidth="1"/>
    <col min="18" max="18" width="5.25390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21.75" customHeight="1">
      <c r="A1" s="12"/>
      <c r="B1" s="186" t="s">
        <v>28</v>
      </c>
      <c r="C1" s="187"/>
      <c r="D1" s="186"/>
      <c r="E1" s="186"/>
      <c r="F1" s="186"/>
      <c r="G1" s="186"/>
      <c r="H1" s="186"/>
      <c r="I1" s="186"/>
      <c r="J1" s="186"/>
      <c r="K1" s="14"/>
      <c r="L1" s="188"/>
      <c r="M1" s="187">
        <f>C24/200</f>
        <v>22.125</v>
      </c>
      <c r="N1" s="186" t="s">
        <v>29</v>
      </c>
      <c r="O1" s="188"/>
      <c r="P1" s="189"/>
      <c r="Q1" s="15"/>
      <c r="R1" s="15"/>
      <c r="S1" s="15"/>
      <c r="T1" s="15"/>
      <c r="U1" s="15"/>
      <c r="V1" s="15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79" t="s">
        <v>58</v>
      </c>
      <c r="C2" s="44"/>
      <c r="D2" s="20"/>
      <c r="E2" s="99" t="s">
        <v>27</v>
      </c>
      <c r="F2" s="100"/>
      <c r="G2" s="70"/>
      <c r="H2" s="88"/>
      <c r="I2" s="92"/>
      <c r="J2" s="89"/>
      <c r="K2" s="90"/>
      <c r="L2" s="20"/>
      <c r="M2" s="83"/>
      <c r="N2" s="20"/>
      <c r="O2" s="20"/>
      <c r="P2" s="19"/>
      <c r="Q2" s="5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7"/>
      <c r="AF3" s="22"/>
    </row>
    <row r="4" spans="1:32" ht="71.25" customHeight="1" thickBot="1">
      <c r="A4" s="40" t="s">
        <v>4</v>
      </c>
      <c r="B4" s="24" t="s">
        <v>5</v>
      </c>
      <c r="C4" s="46" t="s">
        <v>50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126" t="s">
        <v>12</v>
      </c>
      <c r="T4" s="41" t="s">
        <v>13</v>
      </c>
      <c r="U4" s="131" t="s">
        <v>30</v>
      </c>
      <c r="V4" s="34" t="s">
        <v>16</v>
      </c>
      <c r="W4" s="35" t="s">
        <v>15</v>
      </c>
      <c r="X4" s="35" t="s">
        <v>17</v>
      </c>
      <c r="Y4" s="35" t="s">
        <v>44</v>
      </c>
      <c r="Z4" s="151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135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127"/>
      <c r="T5" s="30"/>
      <c r="U5" s="132"/>
      <c r="V5" s="37"/>
      <c r="W5" s="28"/>
      <c r="X5" s="28"/>
      <c r="Y5" s="28"/>
      <c r="Z5" s="152"/>
      <c r="AA5" s="29"/>
      <c r="AB5" s="37"/>
      <c r="AC5" s="28"/>
      <c r="AD5" s="29"/>
      <c r="AE5" s="127"/>
      <c r="AF5" s="26"/>
    </row>
    <row r="6" spans="1:32" ht="3" customHeight="1" thickBot="1" thickTop="1">
      <c r="A6" s="11"/>
      <c r="B6" s="3"/>
      <c r="C6" s="48"/>
      <c r="D6" s="9"/>
      <c r="E6" s="3"/>
      <c r="F6" s="119"/>
      <c r="G6" s="9"/>
      <c r="H6" s="33"/>
      <c r="I6" s="119"/>
      <c r="J6" s="9"/>
      <c r="K6" s="3"/>
      <c r="L6" s="119"/>
      <c r="M6" s="9"/>
      <c r="N6" s="3"/>
      <c r="O6" s="119"/>
      <c r="P6" s="9"/>
      <c r="Q6" s="3"/>
      <c r="R6" s="119"/>
      <c r="S6" s="128"/>
      <c r="T6" s="11"/>
      <c r="U6" s="132"/>
      <c r="V6" s="133"/>
      <c r="W6" s="134"/>
      <c r="X6" s="134"/>
      <c r="Y6" s="134"/>
      <c r="Z6" s="178"/>
      <c r="AA6" s="119"/>
      <c r="AB6" s="133"/>
      <c r="AC6" s="134"/>
      <c r="AD6" s="119"/>
      <c r="AE6" s="128"/>
      <c r="AF6" s="11"/>
    </row>
    <row r="7" spans="1:59" s="62" customFormat="1" ht="22.5" customHeight="1" hidden="1" thickBot="1">
      <c r="A7" s="176">
        <v>0</v>
      </c>
      <c r="B7" s="174">
        <f>IF(List1!B7=0,"",List1!B7)</f>
      </c>
      <c r="C7" s="205">
        <f>IF(U7="","",SUM(List1:List2!C7)*60*24)</f>
      </c>
      <c r="D7" s="75">
        <f>IF(OR($U7="",SUM(List1:List99!D7)=0),"",SUM(List1:List99!D7))</f>
      </c>
      <c r="E7" s="111">
        <f>IF(D7="","",SUM(List1:List99!E7))</f>
      </c>
      <c r="F7" s="120">
        <f>IF(OR($U7="",SUM(List1:List99!F7)=0),"",SUM(List1:List99!F7))</f>
      </c>
      <c r="G7" s="115">
        <f>IF(F7="","",SUM(List1:List99!G7))</f>
      </c>
      <c r="H7" s="111">
        <f>IF(OR($U7="",SUM(List1:List99!H7)=0),"",SUM(List1:List99!H7))</f>
      </c>
      <c r="I7" s="120">
        <f>IF(H7="","",SUM(List1:List99!I7))</f>
      </c>
      <c r="J7" s="115">
        <f>IF(OR($U7="",SUM(List1:List99!J7)=0),"",SUM(List1:List99!J7))</f>
      </c>
      <c r="K7" s="111">
        <f>IF(J7="","",SUM(List1:List99!K7))</f>
      </c>
      <c r="L7" s="120">
        <f>IF(OR($U7="",SUM(List1:List99!L7)=0),"",SUM(List1:List99!L7))</f>
      </c>
      <c r="M7" s="115">
        <f>IF(L7="","",SUM(List1:List99!M7))</f>
      </c>
      <c r="N7" s="111">
        <f>IF(P7="","",SUM(List1:List99!#REF!)*2+SUM(List1:List99!C7)*2+SUM(List1:List99!F7)*3+SUM(List1:List99!I7))</f>
      </c>
      <c r="O7" s="120">
        <f aca="true" t="shared" si="0" ref="O7:O23">IF(M7="","",N7/M7*100)</f>
      </c>
      <c r="P7" s="115">
        <f>IF(OR($U7="",SUM(List1:List2!P7)=0),"",SUM(List1:List2!P7))</f>
      </c>
      <c r="Q7" s="111">
        <f>IF(P7="","",SUM(List1:List2!Q7))</f>
      </c>
      <c r="R7" s="120">
        <f aca="true" t="shared" si="1" ref="R7:R23">IF(P7="","",Q7/P7*100)</f>
      </c>
      <c r="S7" s="206">
        <f>IF(U7="","",SUM(List1:List2!E7)*2+SUM(List1:List2!H7)*2+SUM(List1:List2!K7)*3+SUM(List1:List2!N7))</f>
      </c>
      <c r="T7" s="66">
        <f>IF(U7="","",(2*Q7)-P7)</f>
      </c>
      <c r="U7" s="141">
        <f>IF(SUM(List1:List99!U7)=0,"",SUM(List1:List99!U7))</f>
      </c>
      <c r="V7" s="60">
        <f>IF(SUM(List1:List99!V7)=0,"",SUM(List1:List99!V7))</f>
      </c>
      <c r="W7" s="61">
        <f>IF(SUM(List1:List99!W7)=0,"",SUM(List1:List99!W7))</f>
      </c>
      <c r="X7" s="61">
        <f>IF(SUM(List1:List99!X7)=0,"",SUM(List1:List99!X7))</f>
      </c>
      <c r="Y7" s="61">
        <f>IF(SUM(List1:List99!Y7)=0,"",SUM(List1:List99!Y7))</f>
      </c>
      <c r="Z7" s="148">
        <f>IF(SUM(List1:List99!Z7)=0,"",SUM(List1:List99!Z7))</f>
      </c>
      <c r="AA7" s="84">
        <f>IF(SUM(List1:List99!AA7)=0,"",SUM(List1:List99!AA7))</f>
      </c>
      <c r="AB7" s="60">
        <f>IF(SUM(List1:List99!AB7)=0,"",SUM(List1:List99!AB7))</f>
      </c>
      <c r="AC7" s="61">
        <f>IF(SUM(List1:List99!AC7)=0,"",SUM(List1:List99!AC7))</f>
      </c>
      <c r="AD7" s="84">
        <f>IF(SUM(List1:List99!AD7)=0,"",SUM(List1:List99!AD7))</f>
      </c>
      <c r="AE7" s="136">
        <f>IF(U7="","",SUM(V7:AA7)-SUM(AB7:AD7))</f>
      </c>
      <c r="AF7" s="182">
        <f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76">
        <v>4</v>
      </c>
      <c r="B8" s="174" t="str">
        <f>IF(List1!B8=0,"",List1!B8)</f>
        <v>Štrupl</v>
      </c>
      <c r="C8" s="194">
        <f>IF(U8="","",SUM(List1:List99!C8)*60*24)</f>
        <v>126.62</v>
      </c>
      <c r="D8" s="75">
        <f>IF(OR($U8="",SUM(List1:List99!D8)=0),"",SUM(List1:List99!D8))</f>
        <v>18</v>
      </c>
      <c r="E8" s="111">
        <f>IF(D8="","",SUM(List1:List99!E8))</f>
        <v>9</v>
      </c>
      <c r="F8" s="121">
        <f aca="true" t="shared" si="2" ref="F8:F23">IF(D8="","",E8/D8*100)</f>
        <v>50</v>
      </c>
      <c r="G8" s="75">
        <f>IF(OR($U8="",SUM(List1:List99!G8)=0),"",SUM(List1:List99!G8))</f>
        <v>3</v>
      </c>
      <c r="H8" s="111">
        <f>IF(G8="","",SUM(List1:List99!H8))</f>
        <v>1</v>
      </c>
      <c r="I8" s="121">
        <f aca="true" t="shared" si="3" ref="I8:I23">IF(G8="","",H8/G8*100)</f>
        <v>33.3</v>
      </c>
      <c r="J8" s="75">
        <f>IF(OR($U8="",SUM(List1:List99!J8)=0),"",SUM(List1:List99!J8))</f>
        <v>7</v>
      </c>
      <c r="K8" s="111">
        <f>IF(J8="","",SUM(List1:List99!K8))</f>
        <v>3</v>
      </c>
      <c r="L8" s="121">
        <f aca="true" t="shared" si="4" ref="L8:L23">IF(J8="","",K8/J8*100)</f>
        <v>42.9</v>
      </c>
      <c r="M8" s="75">
        <f>IF(OR($U8="",SUM(List1:List99!M8)=0),"",SUM(List1:List99!M8))</f>
        <v>10</v>
      </c>
      <c r="N8" s="111">
        <f>IF(M8="","",SUM(List1:List99!N8))</f>
        <v>6</v>
      </c>
      <c r="O8" s="121">
        <f t="shared" si="0"/>
        <v>60</v>
      </c>
      <c r="P8" s="75">
        <f>IF(OR($U8="",SUM(List1:List99!P8)=0),"",SUM(List1:List99!P8))</f>
        <v>38</v>
      </c>
      <c r="Q8" s="111">
        <f>IF(P8="","",SUM(List1:List99!Q8))</f>
        <v>19</v>
      </c>
      <c r="R8" s="121">
        <f t="shared" si="1"/>
        <v>50</v>
      </c>
      <c r="S8" s="206">
        <f>IF(U8="","",SUM(List1:List99!E8)*2+SUM(List1:List99!H8)*2+SUM(List1:List99!K8)*3+SUM(List1:List99!N8))</f>
        <v>35</v>
      </c>
      <c r="T8" s="66">
        <f aca="true" t="shared" si="5" ref="T8:T23">IF(U8="","",(2*Q8)-P8)</f>
        <v>0</v>
      </c>
      <c r="U8" s="142">
        <f>IF(SUM(List1:List99!U8)=0,"",SUM(List1:List99!U8))</f>
        <v>7</v>
      </c>
      <c r="V8" s="75">
        <f>IF(SUM(List1:List99!V8)=0,"",SUM(List1:List99!V8))</f>
        <v>16</v>
      </c>
      <c r="W8" s="59">
        <f>IF(SUM(List1:List99!W8)=0,"",SUM(List1:List99!W8))</f>
        <v>10</v>
      </c>
      <c r="X8" s="59">
        <f>IF(SUM(List1:List99!X8)=0,"",SUM(List1:List99!X8))</f>
        <v>7</v>
      </c>
      <c r="Y8" s="59">
        <f>IF(SUM(List1:List99!Y8)=0,"",SUM(List1:List99!Y8))</f>
        <v>2</v>
      </c>
      <c r="Z8" s="111">
        <f>IF(SUM(List1:List99!Z8)=0,"",SUM(List1:List99!Z8))</f>
      </c>
      <c r="AA8" s="59">
        <f>IF(SUM(List1:List99!AA8)=0,"",SUM(List1:List99!AA8))</f>
        <v>6</v>
      </c>
      <c r="AB8" s="75">
        <f>IF(SUM(List1:List99!AB8)=0,"",SUM(List1:List99!AB8))</f>
        <v>29</v>
      </c>
      <c r="AC8" s="59">
        <f>IF(SUM(List1:List99!AC8)=0,"",SUM(List1:List99!AC8))</f>
        <v>18</v>
      </c>
      <c r="AD8" s="78">
        <f>IF(SUM(List1:List99!AD8)=0,"",SUM(List1:List99!AD8))</f>
        <v>16</v>
      </c>
      <c r="AE8" s="136">
        <f aca="true" t="shared" si="6" ref="AE8:AE23">IF(U8="","",SUM(V8:AA8)-SUM(AB8:AD8))</f>
        <v>-22</v>
      </c>
      <c r="AF8" s="182">
        <f aca="true" t="shared" si="7" ref="AF8:AF23">IF(U8="","",T8+AE8)</f>
        <v>-22</v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76">
        <v>5</v>
      </c>
      <c r="B9" s="174" t="str">
        <f>IF(List1!B9=0,"",List1!B9)</f>
        <v>Hruška</v>
      </c>
      <c r="C9" s="194">
        <f>IF(U9="","",SUM(List1:List99!C9)*60*24)</f>
        <v>311.83</v>
      </c>
      <c r="D9" s="75">
        <f>IF(OR($U9="",SUM(List1:List99!D9)=0),"",SUM(List1:List99!D9))</f>
        <v>12</v>
      </c>
      <c r="E9" s="111">
        <f>IF(D9="","",SUM(List1:List99!E9))</f>
        <v>5</v>
      </c>
      <c r="F9" s="121">
        <f t="shared" si="2"/>
        <v>41.7</v>
      </c>
      <c r="G9" s="75">
        <f>IF(OR($U9="",SUM(List1:List99!G9)=0),"",SUM(List1:List99!G9))</f>
        <v>32</v>
      </c>
      <c r="H9" s="111">
        <f>IF(G9="","",SUM(List1:List99!H9))</f>
        <v>7</v>
      </c>
      <c r="I9" s="121">
        <f t="shared" si="3"/>
        <v>21.9</v>
      </c>
      <c r="J9" s="75">
        <f>IF(OR($U9="",SUM(List1:List99!J9)=0),"",SUM(List1:List99!J9))</f>
        <v>22</v>
      </c>
      <c r="K9" s="111">
        <f>IF(J9="","",SUM(List1:List99!K9))</f>
        <v>5</v>
      </c>
      <c r="L9" s="121">
        <f t="shared" si="4"/>
        <v>22.7</v>
      </c>
      <c r="M9" s="75">
        <f>IF(OR($U9="",SUM(List1:List99!M9)=0),"",SUM(List1:List99!M9))</f>
        <v>24</v>
      </c>
      <c r="N9" s="111">
        <f>IF(M9="","",SUM(List1:List99!N9))</f>
        <v>11</v>
      </c>
      <c r="O9" s="235">
        <f t="shared" si="0"/>
        <v>45.8</v>
      </c>
      <c r="P9" s="75">
        <f>IF(OR($U9="",SUM(List1:List99!P9)=0),"",SUM(List1:List99!P9))</f>
        <v>90</v>
      </c>
      <c r="Q9" s="111">
        <f>IF(P9="","",SUM(List1:List99!Q9))</f>
        <v>28</v>
      </c>
      <c r="R9" s="121">
        <f t="shared" si="1"/>
        <v>31.1</v>
      </c>
      <c r="S9" s="206">
        <f>IF(U9="","",SUM(List1:List99!E9)*2+SUM(List1:List99!H9)*2+SUM(List1:List99!K9)*3+SUM(List1:List99!N9))</f>
        <v>50</v>
      </c>
      <c r="T9" s="66">
        <f t="shared" si="5"/>
        <v>-34</v>
      </c>
      <c r="U9" s="142">
        <f>IF(SUM(List1:List99!U9)=0,"",SUM(List1:List99!U9))</f>
        <v>20</v>
      </c>
      <c r="V9" s="75">
        <f>IF(SUM(List1:List99!V9)=0,"",SUM(List1:List99!V9))</f>
        <v>23</v>
      </c>
      <c r="W9" s="59">
        <f>IF(SUM(List1:List99!W9)=0,"",SUM(List1:List99!W9))</f>
        <v>8</v>
      </c>
      <c r="X9" s="59">
        <f>IF(SUM(List1:List99!X9)=0,"",SUM(List1:List99!X9))</f>
        <v>33</v>
      </c>
      <c r="Y9" s="59">
        <f>IF(SUM(List1:List99!Y9)=0,"",SUM(List1:List99!Y9))</f>
        <v>2</v>
      </c>
      <c r="Z9" s="59">
        <f>IF(SUM(List1:List99!Z9)=0,"",SUM(List1:List99!Z9))</f>
        <v>45</v>
      </c>
      <c r="AA9" s="59">
        <f>IF(SUM(List1:List99!AA9)=0,"",SUM(List1:List99!AA9))</f>
        <v>26</v>
      </c>
      <c r="AB9" s="75">
        <f>IF(SUM(List1:List99!AB9)=0,"",SUM(List1:List99!AB9))</f>
        <v>65</v>
      </c>
      <c r="AC9" s="59">
        <f>IF(SUM(List1:List99!AC9)=0,"",SUM(List1:List99!AC9))</f>
        <v>60</v>
      </c>
      <c r="AD9" s="78">
        <f>IF(SUM(List1:List99!AD9)=0,"",SUM(List1:List99!AD9))</f>
        <v>44</v>
      </c>
      <c r="AE9" s="136">
        <f t="shared" si="6"/>
        <v>-32</v>
      </c>
      <c r="AF9" s="182">
        <f t="shared" si="7"/>
        <v>-66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76">
        <v>6</v>
      </c>
      <c r="B10" s="174" t="str">
        <f>IF(List1!B10=0,"",List1!B10)</f>
        <v>Nechanický</v>
      </c>
      <c r="C10" s="194">
        <f>IF(U10="","",SUM(List1:List99!C10)*60*24)</f>
        <v>118.97</v>
      </c>
      <c r="D10" s="75">
        <f>IF(OR($U10="",SUM(List1:List99!D10)=0),"",SUM(List1:List99!D10))</f>
        <v>12</v>
      </c>
      <c r="E10" s="111">
        <f>IF(D10="","",SUM(List1:List99!E10))</f>
        <v>5</v>
      </c>
      <c r="F10" s="121">
        <f t="shared" si="2"/>
        <v>41.7</v>
      </c>
      <c r="G10" s="75">
        <f>IF(OR($U10="",SUM(List1:List99!G10)=0),"",SUM(List1:List99!G10))</f>
        <v>12</v>
      </c>
      <c r="H10" s="111">
        <f>IF(G10="","",SUM(List1:List99!H10))</f>
        <v>3</v>
      </c>
      <c r="I10" s="121">
        <f t="shared" si="3"/>
        <v>25</v>
      </c>
      <c r="J10" s="75">
        <f>IF(OR($U10="",SUM(List1:List99!J10)=0),"",SUM(List1:List99!J10))</f>
        <v>14</v>
      </c>
      <c r="K10" s="111">
        <f>IF(J10="","",SUM(List1:List99!K10))</f>
        <v>5</v>
      </c>
      <c r="L10" s="121">
        <f t="shared" si="4"/>
        <v>35.7</v>
      </c>
      <c r="M10" s="75">
        <f>IF(OR($U10="",SUM(List1:List99!M10)=0),"",SUM(List1:List99!M10))</f>
        <v>14</v>
      </c>
      <c r="N10" s="111">
        <f>IF(M10="","",SUM(List1:List99!N10))</f>
        <v>13</v>
      </c>
      <c r="O10" s="121">
        <f t="shared" si="0"/>
        <v>92.9</v>
      </c>
      <c r="P10" s="75">
        <f>IF(OR($U10="",SUM(List1:List99!P10)=0),"",SUM(List1:List99!P10))</f>
        <v>52</v>
      </c>
      <c r="Q10" s="111">
        <f>IF(P10="","",SUM(List1:List99!Q10))</f>
        <v>26</v>
      </c>
      <c r="R10" s="121">
        <f t="shared" si="1"/>
        <v>50</v>
      </c>
      <c r="S10" s="206">
        <f>IF(U10="","",SUM(List1:List99!E10)*2+SUM(List1:List99!H10)*2+SUM(List1:List99!K10)*3+SUM(List1:List99!N10))</f>
        <v>44</v>
      </c>
      <c r="T10" s="66">
        <f t="shared" si="5"/>
        <v>0</v>
      </c>
      <c r="U10" s="142">
        <f>IF(SUM(List1:List99!U10)=0,"",SUM(List1:List99!U10))</f>
        <v>11</v>
      </c>
      <c r="V10" s="75">
        <f>IF(SUM(List1:List99!V10)=0,"",SUM(List1:List99!V10))</f>
        <v>22</v>
      </c>
      <c r="W10" s="59">
        <f>IF(SUM(List1:List99!W10)=0,"",SUM(List1:List99!W10))</f>
        <v>12</v>
      </c>
      <c r="X10" s="59">
        <f>IF(SUM(List1:List99!X10)=0,"",SUM(List1:List99!X10))</f>
        <v>11</v>
      </c>
      <c r="Y10" s="59">
        <f>IF(SUM(List1:List99!Y10)=0,"",SUM(List1:List99!Y10))</f>
      </c>
      <c r="Z10" s="111">
        <f>IF(SUM(List1:List99!Z10)=0,"",SUM(List1:List99!Z10))</f>
        <v>6</v>
      </c>
      <c r="AA10" s="59">
        <f>IF(SUM(List1:List99!AA10)=0,"",SUM(List1:List99!AA10))</f>
        <v>11</v>
      </c>
      <c r="AB10" s="75">
        <f>IF(SUM(List1:List99!AB10)=0,"",SUM(List1:List99!AB10))</f>
        <v>20</v>
      </c>
      <c r="AC10" s="59">
        <f>IF(SUM(List1:List99!AC10)=0,"",SUM(List1:List99!AC10))</f>
        <v>13</v>
      </c>
      <c r="AD10" s="78">
        <f>IF(SUM(List1:List99!AD10)=0,"",SUM(List1:List99!AD10))</f>
        <v>14</v>
      </c>
      <c r="AE10" s="136">
        <f t="shared" si="6"/>
        <v>15</v>
      </c>
      <c r="AF10" s="182">
        <f t="shared" si="7"/>
        <v>15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thickBot="1">
      <c r="A11" s="176">
        <v>7</v>
      </c>
      <c r="B11" s="174" t="str">
        <f>IF(List1!B11=0,"",List1!B11)</f>
        <v>Maňák</v>
      </c>
      <c r="C11" s="194">
        <f>IF(U11="","",SUM(List1:List99!C11)*60*24)</f>
        <v>425.12</v>
      </c>
      <c r="D11" s="75">
        <f>IF(OR($U11="",SUM(List1:List99!D11)=0),"",SUM(List1:List99!D11))</f>
        <v>90</v>
      </c>
      <c r="E11" s="111">
        <f>IF(D11="","",SUM(List1:List99!E11))</f>
        <v>51</v>
      </c>
      <c r="F11" s="121">
        <f t="shared" si="2"/>
        <v>56.7</v>
      </c>
      <c r="G11" s="75">
        <f>IF(OR($U11="",SUM(List1:List99!G11)=0),"",SUM(List1:List99!G11))</f>
        <v>83</v>
      </c>
      <c r="H11" s="111">
        <f>IF(G11="","",SUM(List1:List99!H11))</f>
        <v>34</v>
      </c>
      <c r="I11" s="235">
        <f t="shared" si="3"/>
        <v>41</v>
      </c>
      <c r="J11" s="75">
        <f>IF(OR($U11="",SUM(List1:List99!J11)=0),"",SUM(List1:List99!J11))</f>
        <v>77</v>
      </c>
      <c r="K11" s="111">
        <f>IF(J11="","",SUM(List1:List99!K11))</f>
        <v>24</v>
      </c>
      <c r="L11" s="121">
        <f t="shared" si="4"/>
        <v>31.2</v>
      </c>
      <c r="M11" s="75">
        <f>IF(OR($U11="",SUM(List1:List99!M11)=0),"",SUM(List1:List99!M11))</f>
        <v>60</v>
      </c>
      <c r="N11" s="111">
        <f>IF(M11="","",SUM(List1:List99!N11))</f>
        <v>44</v>
      </c>
      <c r="O11" s="121">
        <f t="shared" si="0"/>
        <v>73.3</v>
      </c>
      <c r="P11" s="75">
        <f>IF(OR($U11="",SUM(List1:List99!P11)=0),"",SUM(List1:List99!P11))</f>
        <v>310</v>
      </c>
      <c r="Q11" s="111">
        <f>IF(P11="","",SUM(List1:List99!Q11))</f>
        <v>153</v>
      </c>
      <c r="R11" s="121">
        <f t="shared" si="1"/>
        <v>49.4</v>
      </c>
      <c r="S11" s="206">
        <f>IF(U11="","",SUM(List1:List99!E11)*2+SUM(List1:List99!H11)*2+SUM(List1:List99!K11)*3+SUM(List1:List99!N11))</f>
        <v>286</v>
      </c>
      <c r="T11" s="66">
        <f t="shared" si="5"/>
        <v>-4</v>
      </c>
      <c r="U11" s="142">
        <f>IF(SUM(List1:List99!U11)=0,"",SUM(List1:List99!U11))</f>
        <v>16</v>
      </c>
      <c r="V11" s="75">
        <f>IF(SUM(List1:List99!V11)=0,"",SUM(List1:List99!V11))</f>
        <v>37</v>
      </c>
      <c r="W11" s="59">
        <f>IF(SUM(List1:List99!W11)=0,"",SUM(List1:List99!W11))</f>
        <v>32</v>
      </c>
      <c r="X11" s="59">
        <f>IF(SUM(List1:List99!X11)=0,"",SUM(List1:List99!X11))</f>
        <v>50</v>
      </c>
      <c r="Y11" s="59">
        <f>IF(SUM(List1:List99!Y11)=0,"",SUM(List1:List99!Y11))</f>
        <v>21</v>
      </c>
      <c r="Z11" s="111">
        <f>IF(SUM(List1:List99!Z11)=0,"",SUM(List1:List99!Z11))</f>
        <v>21</v>
      </c>
      <c r="AA11" s="59">
        <f>IF(SUM(List1:List99!AA11)=0,"",SUM(List1:List99!AA11))</f>
        <v>48</v>
      </c>
      <c r="AB11" s="75">
        <f>IF(SUM(List1:List99!AB11)=0,"",SUM(List1:List99!AB11))</f>
        <v>122</v>
      </c>
      <c r="AC11" s="59">
        <f>IF(SUM(List1:List99!AC11)=0,"",SUM(List1:List99!AC11))</f>
        <v>69</v>
      </c>
      <c r="AD11" s="78">
        <f>IF(SUM(List1:List99!AD11)=0,"",SUM(List1:List99!AD11))</f>
        <v>27</v>
      </c>
      <c r="AE11" s="136">
        <f t="shared" si="6"/>
        <v>-9</v>
      </c>
      <c r="AF11" s="182">
        <f t="shared" si="7"/>
        <v>-13</v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76">
        <v>8</v>
      </c>
      <c r="B12" s="174" t="str">
        <f>IF(List1!B12=0,"",List1!B12)</f>
        <v>Korenčík</v>
      </c>
      <c r="C12" s="194">
        <f>IF(U12="","",SUM(List1:List99!C12)*60*24)</f>
        <v>387.75</v>
      </c>
      <c r="D12" s="75">
        <f>IF(OR($U12="",SUM(List1:List99!D12)=0),"",SUM(List1:List99!D12))</f>
        <v>21</v>
      </c>
      <c r="E12" s="111">
        <f>IF(D12="","",SUM(List1:List99!E12))</f>
        <v>11</v>
      </c>
      <c r="F12" s="121">
        <f t="shared" si="2"/>
        <v>52.4</v>
      </c>
      <c r="G12" s="75">
        <f>IF(OR($U12="",SUM(List1:List99!G12)=0),"",SUM(List1:List99!G12))</f>
        <v>70</v>
      </c>
      <c r="H12" s="111">
        <f>IF(G12="","",SUM(List1:List99!H12))</f>
        <v>23</v>
      </c>
      <c r="I12" s="121">
        <f t="shared" si="3"/>
        <v>32.9</v>
      </c>
      <c r="J12" s="75">
        <f>IF(OR($U12="",SUM(List1:List99!J12)=0),"",SUM(List1:List99!J12))</f>
        <v>9</v>
      </c>
      <c r="K12" s="111">
        <f>IF(J12="","",SUM(List1:List99!K12))</f>
        <v>1</v>
      </c>
      <c r="L12" s="121">
        <f t="shared" si="4"/>
        <v>11.1</v>
      </c>
      <c r="M12" s="75">
        <f>IF(OR($U12="",SUM(List1:List99!M12)=0),"",SUM(List1:List99!M12))</f>
        <v>29</v>
      </c>
      <c r="N12" s="111">
        <f>IF(M12="","",SUM(List1:List99!N12))</f>
        <v>21</v>
      </c>
      <c r="O12" s="121">
        <f t="shared" si="0"/>
        <v>72.4</v>
      </c>
      <c r="P12" s="75">
        <f>IF(OR($U12="",SUM(List1:List99!P12)=0),"",SUM(List1:List99!P12))</f>
        <v>129</v>
      </c>
      <c r="Q12" s="111">
        <f>IF(P12="","",SUM(List1:List99!Q12))</f>
        <v>56</v>
      </c>
      <c r="R12" s="121">
        <f t="shared" si="1"/>
        <v>43.4</v>
      </c>
      <c r="S12" s="206">
        <f>IF(U12="","",SUM(List1:List99!E12)*2+SUM(List1:List99!H12)*2+SUM(List1:List99!K12)*3+SUM(List1:List99!N12))</f>
        <v>92</v>
      </c>
      <c r="T12" s="66">
        <f t="shared" si="5"/>
        <v>-17</v>
      </c>
      <c r="U12" s="142">
        <f>IF(SUM(List1:List99!U12)=0,"",SUM(List1:List99!U12))</f>
        <v>22</v>
      </c>
      <c r="V12" s="75">
        <f>IF(SUM(List1:List99!V12)=0,"",SUM(List1:List99!V12))</f>
        <v>16</v>
      </c>
      <c r="W12" s="59">
        <f>IF(SUM(List1:List99!W12)=0,"",SUM(List1:List99!W12))</f>
        <v>3</v>
      </c>
      <c r="X12" s="59">
        <f>IF(SUM(List1:List99!X12)=0,"",SUM(List1:List99!X12))</f>
        <v>37</v>
      </c>
      <c r="Y12" s="59">
        <f>IF(SUM(List1:List99!Y12)=0,"",SUM(List1:List99!Y12))</f>
        <v>3</v>
      </c>
      <c r="Z12" s="111">
        <f>IF(SUM(List1:List99!Z12)=0,"",SUM(List1:List99!Z12))</f>
        <v>19</v>
      </c>
      <c r="AA12" s="59">
        <f>IF(SUM(List1:List99!AA12)=0,"",SUM(List1:List99!AA12))</f>
        <v>36</v>
      </c>
      <c r="AB12" s="75">
        <f>IF(SUM(List1:List99!AB12)=0,"",SUM(List1:List99!AB12))</f>
        <v>61</v>
      </c>
      <c r="AC12" s="59">
        <f>IF(SUM(List1:List99!AC12)=0,"",SUM(List1:List99!AC12))</f>
        <v>35</v>
      </c>
      <c r="AD12" s="78">
        <f>IF(SUM(List1:List99!AD12)=0,"",SUM(List1:List99!AD12))</f>
        <v>43</v>
      </c>
      <c r="AE12" s="136">
        <f t="shared" si="6"/>
        <v>-25</v>
      </c>
      <c r="AF12" s="182">
        <f t="shared" si="7"/>
        <v>-42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thickBot="1">
      <c r="A13" s="176">
        <v>9</v>
      </c>
      <c r="B13" s="174" t="str">
        <f>IF(List1!B13=0,"",List1!B13)</f>
        <v>Brych</v>
      </c>
      <c r="C13" s="194">
        <f>IF(U13="","",SUM(List1:List99!C13)*60*24)</f>
        <v>433.23</v>
      </c>
      <c r="D13" s="75">
        <f>IF(OR($U13="",SUM(List1:List99!D13)=0),"",SUM(List1:List99!D13))</f>
        <v>74</v>
      </c>
      <c r="E13" s="111">
        <f>IF(D13="","",SUM(List1:List99!E13))</f>
        <v>33</v>
      </c>
      <c r="F13" s="121">
        <f t="shared" si="2"/>
        <v>44.6</v>
      </c>
      <c r="G13" s="75">
        <f>IF(OR($U13="",SUM(List1:List99!G13)=0),"",SUM(List1:List99!G13))</f>
        <v>46</v>
      </c>
      <c r="H13" s="111">
        <f>IF(G13="","",SUM(List1:List99!H13))</f>
        <v>16</v>
      </c>
      <c r="I13" s="121">
        <f t="shared" si="3"/>
        <v>34.8</v>
      </c>
      <c r="J13" s="75">
        <f>IF(OR($U13="",SUM(List1:List99!J13)=0),"",SUM(List1:List99!J13))</f>
        <v>15</v>
      </c>
      <c r="K13" s="111">
        <f>IF(J13="","",SUM(List1:List99!K13))</f>
        <v>5</v>
      </c>
      <c r="L13" s="121">
        <f t="shared" si="4"/>
        <v>33.3</v>
      </c>
      <c r="M13" s="75">
        <f>IF(OR($U13="",SUM(List1:List99!M13)=0),"",SUM(List1:List99!M13))</f>
        <v>58</v>
      </c>
      <c r="N13" s="111">
        <f>IF(M13="","",SUM(List1:List99!N13))</f>
        <v>44</v>
      </c>
      <c r="O13" s="121">
        <f t="shared" si="0"/>
        <v>75.9</v>
      </c>
      <c r="P13" s="75">
        <f>IF(OR($U13="",SUM(List1:List99!P13)=0),"",SUM(List1:List99!P13))</f>
        <v>193</v>
      </c>
      <c r="Q13" s="111">
        <f>IF(P13="","",SUM(List1:List99!Q13))</f>
        <v>98</v>
      </c>
      <c r="R13" s="121">
        <f t="shared" si="1"/>
        <v>50.8</v>
      </c>
      <c r="S13" s="206">
        <f>IF(U13="","",SUM(List1:List99!E13)*2+SUM(List1:List99!H13)*2+SUM(List1:List99!K13)*3+SUM(List1:List99!N13))</f>
        <v>157</v>
      </c>
      <c r="T13" s="66">
        <f t="shared" si="5"/>
        <v>3</v>
      </c>
      <c r="U13" s="142">
        <f>IF(SUM(List1:List99!U13)=0,"",SUM(List1:List99!U13))</f>
        <v>20</v>
      </c>
      <c r="V13" s="75">
        <f>IF(SUM(List1:List99!V13)=0,"",SUM(List1:List99!V13))</f>
        <v>46</v>
      </c>
      <c r="W13" s="59">
        <f>IF(SUM(List1:List99!W13)=0,"",SUM(List1:List99!W13))</f>
        <v>25</v>
      </c>
      <c r="X13" s="59">
        <f>IF(SUM(List1:List99!X13)=0,"",SUM(List1:List99!X13))</f>
        <v>33</v>
      </c>
      <c r="Y13" s="59">
        <f>IF(SUM(List1:List99!Y13)=0,"",SUM(List1:List99!Y13))</f>
        <v>4</v>
      </c>
      <c r="Z13" s="111">
        <f>IF(SUM(List1:List99!Z13)=0,"",SUM(List1:List99!Z13))</f>
        <v>16</v>
      </c>
      <c r="AA13" s="59">
        <f>IF(SUM(List1:List99!AA13)=0,"",SUM(List1:List99!AA13))</f>
        <v>53</v>
      </c>
      <c r="AB13" s="75">
        <f>IF(SUM(List1:List99!AB13)=0,"",SUM(List1:List99!AB13))</f>
        <v>88</v>
      </c>
      <c r="AC13" s="59">
        <f>IF(SUM(List1:List99!AC13)=0,"",SUM(List1:List99!AC13))</f>
        <v>26</v>
      </c>
      <c r="AD13" s="78">
        <f>IF(SUM(List1:List99!AD13)=0,"",SUM(List1:List99!AD13))</f>
        <v>35</v>
      </c>
      <c r="AE13" s="136">
        <f t="shared" si="6"/>
        <v>28</v>
      </c>
      <c r="AF13" s="182">
        <f t="shared" si="7"/>
        <v>31</v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76">
        <v>10</v>
      </c>
      <c r="B14" s="174" t="str">
        <f>IF(List1!B14=0,"",List1!B14)</f>
        <v>Rameš J.</v>
      </c>
      <c r="C14" s="194">
        <f>IF(U14="","",SUM(List1:List99!C14)*60*24)</f>
        <v>549.37</v>
      </c>
      <c r="D14" s="75">
        <f>IF(OR($U14="",SUM(List1:List99!D14)=0),"",SUM(List1:List99!D14))</f>
        <v>72</v>
      </c>
      <c r="E14" s="111">
        <f>IF(D14="","",SUM(List1:List99!E14))</f>
        <v>30</v>
      </c>
      <c r="F14" s="121">
        <f t="shared" si="2"/>
        <v>41.7</v>
      </c>
      <c r="G14" s="75">
        <f>IF(OR($U14="",SUM(List1:List99!G14)=0),"",SUM(List1:List99!G14))</f>
        <v>43</v>
      </c>
      <c r="H14" s="111">
        <f>IF(G14="","",SUM(List1:List99!H14))</f>
        <v>16</v>
      </c>
      <c r="I14" s="121">
        <f t="shared" si="3"/>
        <v>37.2</v>
      </c>
      <c r="J14" s="75">
        <f>IF(OR($U14="",SUM(List1:List99!J14)=0),"",SUM(List1:List99!J14))</f>
        <v>132</v>
      </c>
      <c r="K14" s="111">
        <f>IF(J14="","",SUM(List1:List99!K14))</f>
        <v>43</v>
      </c>
      <c r="L14" s="121">
        <f t="shared" si="4"/>
        <v>32.6</v>
      </c>
      <c r="M14" s="75">
        <f>IF(OR($U14="",SUM(List1:List99!M14)=0),"",SUM(List1:List99!M14))</f>
        <v>103</v>
      </c>
      <c r="N14" s="111">
        <f>IF(M14="","",SUM(List1:List99!N14))</f>
        <v>67</v>
      </c>
      <c r="O14" s="121">
        <f t="shared" si="0"/>
        <v>65</v>
      </c>
      <c r="P14" s="75">
        <f>IF(OR($U14="",SUM(List1:List99!P14)=0),"",SUM(List1:List99!P14))</f>
        <v>350</v>
      </c>
      <c r="Q14" s="111">
        <f>IF(P14="","",SUM(List1:List99!Q14))</f>
        <v>156</v>
      </c>
      <c r="R14" s="121">
        <f t="shared" si="1"/>
        <v>44.6</v>
      </c>
      <c r="S14" s="206">
        <f>IF(U14="","",SUM(List1:List99!E14)*2+SUM(List1:List99!H14)*2+SUM(List1:List99!K14)*3+SUM(List1:List99!N14))</f>
        <v>288</v>
      </c>
      <c r="T14" s="66">
        <f t="shared" si="5"/>
        <v>-38</v>
      </c>
      <c r="U14" s="142">
        <f>IF(SUM(List1:List99!U14)=0,"",SUM(List1:List99!U14))</f>
        <v>21</v>
      </c>
      <c r="V14" s="75">
        <f>IF(SUM(List1:List99!V14)=0,"",SUM(List1:List99!V14))</f>
        <v>20</v>
      </c>
      <c r="W14" s="59">
        <f>IF(SUM(List1:List99!W14)=0,"",SUM(List1:List99!W14))</f>
        <v>5</v>
      </c>
      <c r="X14" s="59">
        <f>IF(SUM(List1:List99!X14)=0,"",SUM(List1:List99!X14))</f>
        <v>61</v>
      </c>
      <c r="Y14" s="59">
        <f>IF(SUM(List1:List99!Y14)=0,"",SUM(List1:List99!Y14))</f>
        <v>1</v>
      </c>
      <c r="Z14" s="111">
        <f>IF(SUM(List1:List99!Z14)=0,"",SUM(List1:List99!Z14))</f>
        <v>83</v>
      </c>
      <c r="AA14" s="59">
        <f>IF(SUM(List1:List99!AA14)=0,"",SUM(List1:List99!AA14))</f>
        <v>99</v>
      </c>
      <c r="AB14" s="75">
        <f>IF(SUM(List1:List99!AB14)=0,"",SUM(List1:List99!AB14))</f>
        <v>91</v>
      </c>
      <c r="AC14" s="59">
        <f>IF(SUM(List1:List99!AC14)=0,"",SUM(List1:List99!AC14))</f>
        <v>82</v>
      </c>
      <c r="AD14" s="78">
        <f>IF(SUM(List1:List99!AD14)=0,"",SUM(List1:List99!AD14))</f>
        <v>55</v>
      </c>
      <c r="AE14" s="136">
        <f t="shared" si="6"/>
        <v>41</v>
      </c>
      <c r="AF14" s="182">
        <f t="shared" si="7"/>
        <v>3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76">
        <v>11</v>
      </c>
      <c r="B15" s="174" t="str">
        <f>IF(List1!B15=0,"",List1!B15)</f>
        <v>Šťástka</v>
      </c>
      <c r="C15" s="194">
        <f>IF(U15="","",SUM(List1:List99!C15)*60*24)</f>
        <v>594.23</v>
      </c>
      <c r="D15" s="75">
        <f>IF(OR($U15="",SUM(List1:List99!D15)=0),"",SUM(List1:List99!D15))</f>
        <v>139</v>
      </c>
      <c r="E15" s="111">
        <f>IF(D15="","",SUM(List1:List99!E15))</f>
        <v>71</v>
      </c>
      <c r="F15" s="121">
        <f t="shared" si="2"/>
        <v>51.1</v>
      </c>
      <c r="G15" s="75">
        <f>IF(OR($U15="",SUM(List1:List99!G15)=0),"",SUM(List1:List99!G15))</f>
        <v>23</v>
      </c>
      <c r="H15" s="111">
        <f>IF(G15="","",SUM(List1:List99!H15))</f>
        <v>6</v>
      </c>
      <c r="I15" s="121">
        <f t="shared" si="3"/>
        <v>26.1</v>
      </c>
      <c r="J15" s="75">
        <f>IF(OR($U15="",SUM(List1:List99!J15)=0),"",SUM(List1:List99!J15))</f>
        <v>1</v>
      </c>
      <c r="K15" s="111">
        <f>IF(J15="","",SUM(List1:List99!K15))</f>
        <v>0</v>
      </c>
      <c r="L15" s="121">
        <f t="shared" si="4"/>
        <v>0</v>
      </c>
      <c r="M15" s="75">
        <f>IF(OR($U15="",SUM(List1:List99!M15)=0),"",SUM(List1:List99!M15))</f>
        <v>85</v>
      </c>
      <c r="N15" s="111">
        <f>IF(M15="","",SUM(List1:List99!N15))</f>
        <v>61</v>
      </c>
      <c r="O15" s="235">
        <f t="shared" si="0"/>
        <v>71.8</v>
      </c>
      <c r="P15" s="75">
        <f>IF(OR($U15="",SUM(List1:List99!P15)=0),"",SUM(List1:List99!P15))</f>
        <v>248</v>
      </c>
      <c r="Q15" s="111">
        <f>IF(P15="","",SUM(List1:List99!Q15))</f>
        <v>138</v>
      </c>
      <c r="R15" s="121">
        <f t="shared" si="1"/>
        <v>55.6</v>
      </c>
      <c r="S15" s="206">
        <f>IF(U15="","",SUM(List1:List99!E15)*2+SUM(List1:List99!H15)*2+SUM(List1:List99!K15)*3+SUM(List1:List99!N15))</f>
        <v>215</v>
      </c>
      <c r="T15" s="66">
        <f t="shared" si="5"/>
        <v>28</v>
      </c>
      <c r="U15" s="142">
        <f>IF(SUM(List1:List99!U15)=0,"",SUM(List1:List99!U15))</f>
        <v>21</v>
      </c>
      <c r="V15" s="75">
        <f>IF(SUM(List1:List99!V15)=0,"",SUM(List1:List99!V15))</f>
        <v>64</v>
      </c>
      <c r="W15" s="59">
        <f>IF(SUM(List1:List99!W15)=0,"",SUM(List1:List99!W15))</f>
        <v>74</v>
      </c>
      <c r="X15" s="59">
        <f>IF(SUM(List1:List99!X15)=0,"",SUM(List1:List99!X15))</f>
        <v>63</v>
      </c>
      <c r="Y15" s="59">
        <f>IF(SUM(List1:List99!Y15)=0,"",SUM(List1:List99!Y15))</f>
        <v>9</v>
      </c>
      <c r="Z15" s="111">
        <f>IF(SUM(List1:List99!Z15)=0,"",SUM(List1:List99!Z15))</f>
        <v>22</v>
      </c>
      <c r="AA15" s="59">
        <f>IF(SUM(List1:List99!AA15)=0,"",SUM(List1:List99!AA15))</f>
        <v>78</v>
      </c>
      <c r="AB15" s="75">
        <f>IF(SUM(List1:List99!AB15)=0,"",SUM(List1:List99!AB15))</f>
        <v>102</v>
      </c>
      <c r="AC15" s="59">
        <f>IF(SUM(List1:List99!AC15)=0,"",SUM(List1:List99!AC15))</f>
        <v>38</v>
      </c>
      <c r="AD15" s="78">
        <f>IF(SUM(List1:List99!AD15)=0,"",SUM(List1:List99!AD15))</f>
        <v>69</v>
      </c>
      <c r="AE15" s="136">
        <f t="shared" si="6"/>
        <v>101</v>
      </c>
      <c r="AF15" s="182">
        <f t="shared" si="7"/>
        <v>129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76">
        <v>12</v>
      </c>
      <c r="B16" s="174" t="str">
        <f>IF(List1!B16=0,"",List1!B16)</f>
        <v>Hanzlík</v>
      </c>
      <c r="C16" s="194">
        <f>IF(U16="","",SUM(List1:List99!C16)*60*24)</f>
        <v>314.37</v>
      </c>
      <c r="D16" s="75">
        <f>IF(OR($U16="",SUM(List1:List99!D16)=0),"",SUM(List1:List99!D16))</f>
        <v>84</v>
      </c>
      <c r="E16" s="111">
        <f>IF(D16="","",SUM(List1:List99!E16))</f>
        <v>43</v>
      </c>
      <c r="F16" s="121">
        <f t="shared" si="2"/>
        <v>51.2</v>
      </c>
      <c r="G16" s="75">
        <f>IF(OR($U16="",SUM(List1:List99!G16)=0),"",SUM(List1:List99!G16))</f>
        <v>28</v>
      </c>
      <c r="H16" s="111">
        <f>IF(G16="","",SUM(List1:List99!H16))</f>
        <v>9</v>
      </c>
      <c r="I16" s="121">
        <f t="shared" si="3"/>
        <v>32.1</v>
      </c>
      <c r="J16" s="75">
        <f>IF(OR($U16="",SUM(List1:List99!J16)=0),"",SUM(List1:List99!J16))</f>
        <v>5</v>
      </c>
      <c r="K16" s="111">
        <f>IF(J16="","",SUM(List1:List99!K16))</f>
        <v>2</v>
      </c>
      <c r="L16" s="121">
        <f t="shared" si="4"/>
        <v>40</v>
      </c>
      <c r="M16" s="75">
        <f>IF(OR($U16="",SUM(List1:List99!M16)=0),"",SUM(List1:List99!M16))</f>
        <v>35</v>
      </c>
      <c r="N16" s="111">
        <f>IF(M16="","",SUM(List1:List99!N16))</f>
        <v>24</v>
      </c>
      <c r="O16" s="121">
        <f t="shared" si="0"/>
        <v>68.6</v>
      </c>
      <c r="P16" s="75">
        <f>IF(OR($U16="",SUM(List1:List99!P16)=0),"",SUM(List1:List99!P16))</f>
        <v>152</v>
      </c>
      <c r="Q16" s="111">
        <f>IF(P16="","",SUM(List1:List99!Q16))</f>
        <v>78</v>
      </c>
      <c r="R16" s="121">
        <f t="shared" si="1"/>
        <v>51.3</v>
      </c>
      <c r="S16" s="206">
        <f>IF(U16="","",SUM(List1:List99!E16)*2+SUM(List1:List99!H16)*2+SUM(List1:List99!K16)*3+SUM(List1:List99!N16))</f>
        <v>134</v>
      </c>
      <c r="T16" s="66">
        <f t="shared" si="5"/>
        <v>4</v>
      </c>
      <c r="U16" s="142">
        <f>IF(SUM(List1:List99!U16)=0,"",SUM(List1:List99!U16))</f>
        <v>16</v>
      </c>
      <c r="V16" s="75">
        <f>IF(SUM(List1:List99!V16)=0,"",SUM(List1:List99!V16))</f>
        <v>95</v>
      </c>
      <c r="W16" s="59">
        <f>IF(SUM(List1:List99!W16)=0,"",SUM(List1:List99!W16))</f>
        <v>45</v>
      </c>
      <c r="X16" s="59">
        <f>IF(SUM(List1:List99!X16)=0,"",SUM(List1:List99!X16))</f>
        <v>70</v>
      </c>
      <c r="Y16" s="59">
        <f>IF(SUM(List1:List99!Y16)=0,"",SUM(List1:List99!Y16))</f>
        <v>1</v>
      </c>
      <c r="Z16" s="111">
        <f>IF(SUM(List1:List99!Z16)=0,"",SUM(List1:List99!Z16))</f>
        <v>15</v>
      </c>
      <c r="AA16" s="59">
        <f>IF(SUM(List1:List99!AA16)=0,"",SUM(List1:List99!AA16))</f>
        <v>46</v>
      </c>
      <c r="AB16" s="75">
        <f>IF(SUM(List1:List99!AB16)=0,"",SUM(List1:List99!AB16))</f>
        <v>64</v>
      </c>
      <c r="AC16" s="59">
        <f>IF(SUM(List1:List99!AC16)=0,"",SUM(List1:List99!AC16))</f>
        <v>13</v>
      </c>
      <c r="AD16" s="78">
        <f>IF(SUM(List1:List99!AD16)=0,"",SUM(List1:List99!AD16))</f>
        <v>58</v>
      </c>
      <c r="AE16" s="136">
        <f t="shared" si="6"/>
        <v>137</v>
      </c>
      <c r="AF16" s="182">
        <f t="shared" si="7"/>
        <v>141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76">
        <v>13</v>
      </c>
      <c r="B17" s="174" t="str">
        <f>IF(List1!B17=0,"",List1!B17)</f>
        <v>Štros</v>
      </c>
      <c r="C17" s="194">
        <f>IF(U17="","",SUM(List1:List99!C17)*60*24)</f>
        <v>206.67</v>
      </c>
      <c r="D17" s="75">
        <f>IF(OR($U17="",SUM(List1:List99!D17)=0),"",SUM(List1:List99!D17))</f>
        <v>34</v>
      </c>
      <c r="E17" s="111">
        <f>IF(D17="","",SUM(List1:List99!E17))</f>
        <v>16</v>
      </c>
      <c r="F17" s="121">
        <f t="shared" si="2"/>
        <v>47.1</v>
      </c>
      <c r="G17" s="75">
        <f>IF(OR($U17="",SUM(List1:List99!G17)=0),"",SUM(List1:List99!G17))</f>
        <v>29</v>
      </c>
      <c r="H17" s="111">
        <f>IF(G17="","",SUM(List1:List99!H17))</f>
        <v>8</v>
      </c>
      <c r="I17" s="121">
        <f t="shared" si="3"/>
        <v>27.6</v>
      </c>
      <c r="J17" s="75">
        <f>IF(OR($U17="",SUM(List1:List99!J17)=0),"",SUM(List1:List99!J17))</f>
        <v>1</v>
      </c>
      <c r="K17" s="111">
        <f>IF(J17="","",SUM(List1:List99!K17))</f>
        <v>1</v>
      </c>
      <c r="L17" s="121">
        <f t="shared" si="4"/>
        <v>100</v>
      </c>
      <c r="M17" s="75">
        <f>IF(OR($U17="",SUM(List1:List99!M17)=0),"",SUM(List1:List99!M17))</f>
        <v>18</v>
      </c>
      <c r="N17" s="111">
        <f>IF(M17="","",SUM(List1:List99!N17))</f>
        <v>14</v>
      </c>
      <c r="O17" s="121">
        <f t="shared" si="0"/>
        <v>77.8</v>
      </c>
      <c r="P17" s="75">
        <f>IF(OR($U17="",SUM(List1:List99!P17)=0),"",SUM(List1:List99!P17))</f>
        <v>82</v>
      </c>
      <c r="Q17" s="111">
        <f>IF(P17="","",SUM(List1:List99!Q17))</f>
        <v>39</v>
      </c>
      <c r="R17" s="121">
        <f t="shared" si="1"/>
        <v>47.6</v>
      </c>
      <c r="S17" s="206">
        <f>IF(U17="","",SUM(List1:List99!E17)*2+SUM(List1:List99!H17)*2+SUM(List1:List99!K17)*3+SUM(List1:List99!N17))</f>
        <v>65</v>
      </c>
      <c r="T17" s="66">
        <f t="shared" si="5"/>
        <v>-4</v>
      </c>
      <c r="U17" s="142">
        <f>IF(SUM(List1:List99!U17)=0,"",SUM(List1:List99!U17))</f>
        <v>17</v>
      </c>
      <c r="V17" s="75">
        <f>IF(SUM(List1:List99!V17)=0,"",SUM(List1:List99!V17))</f>
        <v>25</v>
      </c>
      <c r="W17" s="59">
        <f>IF(SUM(List1:List99!W17)=0,"",SUM(List1:List99!W17))</f>
        <v>19</v>
      </c>
      <c r="X17" s="59">
        <f>IF(SUM(List1:List99!X17)=0,"",SUM(List1:List99!X17))</f>
        <v>16</v>
      </c>
      <c r="Y17" s="59">
        <f>IF(SUM(List1:List99!Y17)=0,"",SUM(List1:List99!Y17))</f>
        <v>6</v>
      </c>
      <c r="Z17" s="111">
        <f>IF(SUM(List1:List99!Z17)=0,"",SUM(List1:List99!Z17))</f>
        <v>7</v>
      </c>
      <c r="AA17" s="59">
        <f>IF(SUM(List1:List99!AA17)=0,"",SUM(List1:List99!AA17))</f>
        <v>18</v>
      </c>
      <c r="AB17" s="75">
        <f>IF(SUM(List1:List99!AB17)=0,"",SUM(List1:List99!AB17))</f>
        <v>42</v>
      </c>
      <c r="AC17" s="59">
        <f>IF(SUM(List1:List99!AC17)=0,"",SUM(List1:List99!AC17))</f>
        <v>25</v>
      </c>
      <c r="AD17" s="78">
        <f>IF(SUM(List1:List99!AD17)=0,"",SUM(List1:List99!AD17))</f>
        <v>31</v>
      </c>
      <c r="AE17" s="136">
        <f t="shared" si="6"/>
        <v>-7</v>
      </c>
      <c r="AF17" s="182">
        <f t="shared" si="7"/>
        <v>-11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hidden="1" thickBot="1">
      <c r="A18" s="176">
        <v>14</v>
      </c>
      <c r="B18" s="174">
        <f>IF(List1!B18=0,"",List1!B18)</f>
      </c>
      <c r="C18" s="194">
        <f>IF(U18="","",SUM(List1:List99!C18)*60*24)</f>
      </c>
      <c r="D18" s="75">
        <f>IF(OR($U18="",SUM(List1:List99!D18)=0),"",SUM(List1:List99!D18))</f>
      </c>
      <c r="E18" s="111">
        <f>IF(D18="","",SUM(List1:List99!E18))</f>
      </c>
      <c r="F18" s="121">
        <f t="shared" si="2"/>
      </c>
      <c r="G18" s="75">
        <f>IF(OR($U18="",SUM(List1:List99!G18)=0),"",SUM(List1:List99!G18))</f>
      </c>
      <c r="H18" s="111">
        <f>IF(G18="","",SUM(List1:List99!H18))</f>
      </c>
      <c r="I18" s="121">
        <f t="shared" si="3"/>
      </c>
      <c r="J18" s="75">
        <f>IF(OR($U18="",SUM(List1:List99!J18)=0),"",SUM(List1:List99!J18))</f>
      </c>
      <c r="K18" s="111">
        <f>IF(J18="","",SUM(List1:List99!K18))</f>
      </c>
      <c r="L18" s="121">
        <f t="shared" si="4"/>
      </c>
      <c r="M18" s="75">
        <f>IF(OR($U18="",SUM(List1:List99!M18)=0),"",SUM(List1:List99!M18))</f>
      </c>
      <c r="N18" s="111">
        <f>IF(M18="","",SUM(List1:List99!N18))</f>
      </c>
      <c r="O18" s="121">
        <f t="shared" si="0"/>
      </c>
      <c r="P18" s="75">
        <f>IF(OR($U18="",SUM(List1:List99!P18)=0),"",SUM(List1:List99!P18))</f>
      </c>
      <c r="Q18" s="111">
        <f>IF(P18="","",SUM(List1:List99!Q18))</f>
      </c>
      <c r="R18" s="121">
        <f t="shared" si="1"/>
      </c>
      <c r="S18" s="206">
        <f>IF(U18="","",SUM(List1:List99!E18)*2+SUM(List1:List99!H18)*2+SUM(List1:List99!K18)*3+SUM(List1:List99!N18))</f>
      </c>
      <c r="T18" s="66">
        <f t="shared" si="5"/>
      </c>
      <c r="U18" s="142">
        <f>IF(SUM(List1:List99!U18)=0,"",SUM(List1:List99!U18))</f>
      </c>
      <c r="V18" s="75">
        <f>IF(SUM(List1:List99!V18)=0,"",SUM(List1:List99!V18))</f>
      </c>
      <c r="W18" s="59">
        <f>IF(SUM(List1:List99!W18)=0,"",SUM(List1:List99!W18))</f>
      </c>
      <c r="X18" s="59">
        <f>IF(SUM(List1:List99!X18)=0,"",SUM(List1:List99!X18))</f>
      </c>
      <c r="Y18" s="59">
        <f>IF(SUM(List1:List99!Y18)=0,"",SUM(List1:List99!Y18))</f>
      </c>
      <c r="Z18" s="111">
        <f>IF(SUM(List1:List99!Z18)=0,"",SUM(List1:List99!Z18))</f>
      </c>
      <c r="AA18" s="59">
        <f>IF(SUM(List1:List99!AA18)=0,"",SUM(List1:List99!AA18))</f>
      </c>
      <c r="AB18" s="75">
        <f>IF(SUM(List1:List99!AB18)=0,"",SUM(List1:List99!AB18))</f>
      </c>
      <c r="AC18" s="59">
        <f>IF(SUM(List1:List99!AC18)=0,"",SUM(List1:List99!AC18))</f>
      </c>
      <c r="AD18" s="78">
        <f>IF(SUM(List1:List99!AD18)=0,"",SUM(List1:List99!AD18))</f>
      </c>
      <c r="AE18" s="136">
        <f t="shared" si="6"/>
      </c>
      <c r="AF18" s="182">
        <f t="shared" si="7"/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thickBot="1">
      <c r="A19" s="176">
        <v>15</v>
      </c>
      <c r="B19" s="174" t="str">
        <f>IF(List1!B19=0,"",List1!B19)</f>
        <v>Písař</v>
      </c>
      <c r="C19" s="194">
        <f>IF(U19="","",SUM(List1:List99!C19)*60*24)</f>
        <v>16.33</v>
      </c>
      <c r="D19" s="75">
        <f>IF(OR($U19="",SUM(List1:List99!D19)=0),"",SUM(List1:List99!D19))</f>
        <v>1</v>
      </c>
      <c r="E19" s="111">
        <f>IF(D19="","",SUM(List1:List99!E19))</f>
        <v>1</v>
      </c>
      <c r="F19" s="121">
        <f t="shared" si="2"/>
        <v>100</v>
      </c>
      <c r="G19" s="75">
        <f>IF(OR($U19="",SUM(List1:List99!G19)=0),"",SUM(List1:List99!G19))</f>
        <v>4</v>
      </c>
      <c r="H19" s="111">
        <f>IF(G19="","",SUM(List1:List99!H19))</f>
        <v>1</v>
      </c>
      <c r="I19" s="121">
        <f t="shared" si="3"/>
        <v>25</v>
      </c>
      <c r="J19" s="75">
        <f>IF(OR($U19="",SUM(List1:List99!J19)=0),"",SUM(List1:List99!J19))</f>
        <v>1</v>
      </c>
      <c r="K19" s="111">
        <f>IF(J19="","",SUM(List1:List99!K19))</f>
        <v>0</v>
      </c>
      <c r="L19" s="121">
        <f t="shared" si="4"/>
        <v>0</v>
      </c>
      <c r="M19" s="75">
        <f>IF(OR($U19="",SUM(List1:List99!M19)=0),"",SUM(List1:List99!M19))</f>
      </c>
      <c r="N19" s="111">
        <f>IF(M19="","",SUM(List1:List99!N19))</f>
      </c>
      <c r="O19" s="121">
        <f t="shared" si="0"/>
      </c>
      <c r="P19" s="75">
        <f>IF(OR($U19="",SUM(List1:List99!P19)=0),"",SUM(List1:List99!P19))</f>
        <v>6</v>
      </c>
      <c r="Q19" s="111">
        <f>IF(P19="","",SUM(List1:List99!Q19))</f>
        <v>2</v>
      </c>
      <c r="R19" s="121">
        <f t="shared" si="1"/>
        <v>33.3</v>
      </c>
      <c r="S19" s="206">
        <f>IF(U19="","",SUM(List1:List99!E19)*2+SUM(List1:List99!H19)*2+SUM(List1:List99!K19)*3+SUM(List1:List99!N19))</f>
        <v>4</v>
      </c>
      <c r="T19" s="66">
        <f t="shared" si="5"/>
        <v>-2</v>
      </c>
      <c r="U19" s="142">
        <f>IF(SUM(List1:List99!U19)=0,"",SUM(List1:List99!U19))</f>
        <v>2</v>
      </c>
      <c r="V19" s="75">
        <f>IF(SUM(List1:List99!V19)=0,"",SUM(List1:List99!V19))</f>
        <v>1</v>
      </c>
      <c r="W19" s="59">
        <f>IF(SUM(List1:List99!W19)=0,"",SUM(List1:List99!W19))</f>
      </c>
      <c r="X19" s="59">
        <f>IF(SUM(List1:List99!X19)=0,"",SUM(List1:List99!X19))</f>
      </c>
      <c r="Y19" s="59">
        <f>IF(SUM(List1:List99!Y19)=0,"",SUM(List1:List99!Y19))</f>
      </c>
      <c r="Z19" s="111">
        <f>IF(SUM(List1:List99!Z19)=0,"",SUM(List1:List99!Z19))</f>
      </c>
      <c r="AA19" s="59">
        <f>IF(SUM(List1:List99!AA19)=0,"",SUM(List1:List99!AA19))</f>
        <v>1</v>
      </c>
      <c r="AB19" s="75">
        <f>IF(SUM(List1:List99!AB19)=0,"",SUM(List1:List99!AB19))</f>
        <v>4</v>
      </c>
      <c r="AC19" s="59">
        <f>IF(SUM(List1:List99!AC19)=0,"",SUM(List1:List99!AC19))</f>
      </c>
      <c r="AD19" s="78">
        <f>IF(SUM(List1:List99!AD19)=0,"",SUM(List1:List99!AD19))</f>
        <v>3</v>
      </c>
      <c r="AE19" s="136">
        <f t="shared" si="6"/>
        <v>-5</v>
      </c>
      <c r="AF19" s="182">
        <f t="shared" si="7"/>
        <v>-7</v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76">
        <v>16</v>
      </c>
      <c r="B20" s="174" t="str">
        <f>IF(List1!B20=0,"",List1!B20)</f>
        <v>Ertelt</v>
      </c>
      <c r="C20" s="194">
        <f>IF(U20="","",SUM(List1:List99!C20)*60*24)</f>
        <v>233.92</v>
      </c>
      <c r="D20" s="75">
        <f>IF(OR($U20="",SUM(List1:List99!D20)=0),"",SUM(List1:List99!D20))</f>
        <v>23</v>
      </c>
      <c r="E20" s="111">
        <f>IF(D20="","",SUM(List1:List99!E20))</f>
        <v>16</v>
      </c>
      <c r="F20" s="121">
        <f t="shared" si="2"/>
        <v>69.6</v>
      </c>
      <c r="G20" s="75">
        <f>IF(OR($U20="",SUM(List1:List99!G20)=0),"",SUM(List1:List99!G20))</f>
        <v>18</v>
      </c>
      <c r="H20" s="111">
        <f>IF(G20="","",SUM(List1:List99!H20))</f>
        <v>8</v>
      </c>
      <c r="I20" s="121">
        <f t="shared" si="3"/>
        <v>44.4</v>
      </c>
      <c r="J20" s="75">
        <f>IF(OR($U20="",SUM(List1:List99!J20)=0),"",SUM(List1:List99!J20))</f>
        <v>38</v>
      </c>
      <c r="K20" s="111">
        <f>IF(J20="","",SUM(List1:List99!K20))</f>
        <v>5</v>
      </c>
      <c r="L20" s="235">
        <f t="shared" si="4"/>
        <v>13.2</v>
      </c>
      <c r="M20" s="75">
        <f>IF(OR($U20="",SUM(List1:List99!M20)=0),"",SUM(List1:List99!M20))</f>
        <v>21</v>
      </c>
      <c r="N20" s="111">
        <f>IF(M20="","",SUM(List1:List99!N20))</f>
        <v>14</v>
      </c>
      <c r="O20" s="121">
        <f t="shared" si="0"/>
        <v>66.7</v>
      </c>
      <c r="P20" s="75">
        <f>IF(OR($U20="",SUM(List1:List99!P20)=0),"",SUM(List1:List99!P20))</f>
        <v>100</v>
      </c>
      <c r="Q20" s="111">
        <f>IF(P20="","",SUM(List1:List99!Q20))</f>
        <v>43</v>
      </c>
      <c r="R20" s="121">
        <f t="shared" si="1"/>
        <v>43</v>
      </c>
      <c r="S20" s="206">
        <f>IF(U20="","",SUM(List1:List99!E20)*2+SUM(List1:List99!H20)*2+SUM(List1:List99!K20)*3+SUM(List1:List99!N20))</f>
        <v>77</v>
      </c>
      <c r="T20" s="66">
        <f t="shared" si="5"/>
        <v>-14</v>
      </c>
      <c r="U20" s="142">
        <f>IF(SUM(List1:List99!U20)=0,"",SUM(List1:List99!U20))</f>
        <v>18</v>
      </c>
      <c r="V20" s="75">
        <f>IF(SUM(List1:List99!V20)=0,"",SUM(List1:List99!V20))</f>
        <v>15</v>
      </c>
      <c r="W20" s="59">
        <f>IF(SUM(List1:List99!W20)=0,"",SUM(List1:List99!W20))</f>
        <v>11</v>
      </c>
      <c r="X20" s="59">
        <f>IF(SUM(List1:List99!X20)=0,"",SUM(List1:List99!X20))</f>
        <v>32</v>
      </c>
      <c r="Y20" s="59">
        <f>IF(SUM(List1:List99!Y20)=0,"",SUM(List1:List99!Y20))</f>
        <v>2</v>
      </c>
      <c r="Z20" s="111">
        <f>IF(SUM(List1:List99!Z20)=0,"",SUM(List1:List99!Z20))</f>
        <v>17</v>
      </c>
      <c r="AA20" s="59">
        <f>IF(SUM(List1:List99!AA20)=0,"",SUM(List1:List99!AA20))</f>
        <v>19</v>
      </c>
      <c r="AB20" s="75">
        <f>IF(SUM(List1:List99!AB20)=0,"",SUM(List1:List99!AB20))</f>
        <v>28</v>
      </c>
      <c r="AC20" s="59">
        <f>IF(SUM(List1:List99!AC20)=0,"",SUM(List1:List99!AC20))</f>
        <v>28</v>
      </c>
      <c r="AD20" s="78">
        <f>IF(SUM(List1:List99!AD20)=0,"",SUM(List1:List99!AD20))</f>
        <v>24</v>
      </c>
      <c r="AE20" s="136">
        <f t="shared" si="6"/>
        <v>16</v>
      </c>
      <c r="AF20" s="182">
        <f t="shared" si="7"/>
        <v>2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76">
        <v>17</v>
      </c>
      <c r="B21" s="174" t="str">
        <f>IF(List1!B21=0,"",List1!B21)</f>
        <v>Rameš M.</v>
      </c>
      <c r="C21" s="194">
        <f>IF(U21="","",SUM(List1:List99!C21)*60*24)</f>
        <v>272.13</v>
      </c>
      <c r="D21" s="75">
        <f>IF(OR($U21="",SUM(List1:List99!D21)=0),"",SUM(List1:List99!D21))</f>
        <v>39</v>
      </c>
      <c r="E21" s="111">
        <f>IF(D21="","",SUM(List1:List99!E21))</f>
        <v>18</v>
      </c>
      <c r="F21" s="121">
        <f t="shared" si="2"/>
        <v>46.2</v>
      </c>
      <c r="G21" s="75">
        <f>IF(OR($U21="",SUM(List1:List99!G21)=0),"",SUM(List1:List99!G21))</f>
        <v>18</v>
      </c>
      <c r="H21" s="111">
        <f>IF(G21="","",SUM(List1:List99!H21))</f>
        <v>6</v>
      </c>
      <c r="I21" s="121">
        <f t="shared" si="3"/>
        <v>33.3</v>
      </c>
      <c r="J21" s="75">
        <f>IF(OR($U21="",SUM(List1:List99!J21)=0),"",SUM(List1:List99!J21))</f>
        <v>29</v>
      </c>
      <c r="K21" s="111">
        <f>IF(J21="","",SUM(List1:List99!K21))</f>
        <v>9</v>
      </c>
      <c r="L21" s="121">
        <f t="shared" si="4"/>
        <v>31</v>
      </c>
      <c r="M21" s="75">
        <f>IF(OR($U21="",SUM(List1:List99!M21)=0),"",SUM(List1:List99!M21))</f>
        <v>51</v>
      </c>
      <c r="N21" s="111">
        <f>IF(M21="","",SUM(List1:List99!N21))</f>
        <v>31</v>
      </c>
      <c r="O21" s="121">
        <f t="shared" si="0"/>
        <v>60.8</v>
      </c>
      <c r="P21" s="75">
        <f>IF(OR($U21="",SUM(List1:List99!P21)=0),"",SUM(List1:List99!P21))</f>
        <v>137</v>
      </c>
      <c r="Q21" s="111">
        <f>IF(P21="","",SUM(List1:List99!Q21))</f>
        <v>64</v>
      </c>
      <c r="R21" s="121">
        <f t="shared" si="1"/>
        <v>46.7</v>
      </c>
      <c r="S21" s="206">
        <f>IF(U21="","",SUM(List1:List99!E21)*2+SUM(List1:List99!H21)*2+SUM(List1:List99!K21)*3+SUM(List1:List99!N21))</f>
        <v>106</v>
      </c>
      <c r="T21" s="66">
        <f t="shared" si="5"/>
        <v>-9</v>
      </c>
      <c r="U21" s="142">
        <f>IF(SUM(List1:List99!U21)=0,"",SUM(List1:List99!U21))</f>
        <v>18</v>
      </c>
      <c r="V21" s="75">
        <f>IF(SUM(List1:List99!V21)=0,"",SUM(List1:List99!V21))</f>
        <v>15</v>
      </c>
      <c r="W21" s="59">
        <f>IF(SUM(List1:List99!W21)=0,"",SUM(List1:List99!W21))</f>
        <v>9</v>
      </c>
      <c r="X21" s="59">
        <f>IF(SUM(List1:List99!X21)=0,"",SUM(List1:List99!X21))</f>
        <v>45</v>
      </c>
      <c r="Y21" s="59">
        <f>IF(SUM(List1:List99!Y21)=0,"",SUM(List1:List99!Y21))</f>
      </c>
      <c r="Z21" s="111">
        <f>IF(SUM(List1:List99!Z21)=0,"",SUM(List1:List99!Z21))</f>
        <v>51</v>
      </c>
      <c r="AA21" s="59">
        <f>IF(SUM(List1:List99!AA21)=0,"",SUM(List1:List99!AA21))</f>
        <v>55</v>
      </c>
      <c r="AB21" s="75">
        <f>IF(SUM(List1:List99!AB21)=0,"",SUM(List1:List99!AB21))</f>
        <v>49</v>
      </c>
      <c r="AC21" s="59">
        <f>IF(SUM(List1:List99!AC21)=0,"",SUM(List1:List99!AC21))</f>
        <v>53</v>
      </c>
      <c r="AD21" s="78">
        <f>IF(SUM(List1:List99!AD21)=0,"",SUM(List1:List99!AD21))</f>
        <v>43</v>
      </c>
      <c r="AE21" s="136">
        <f t="shared" si="6"/>
        <v>30</v>
      </c>
      <c r="AF21" s="182">
        <f t="shared" si="7"/>
        <v>21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76">
        <v>18</v>
      </c>
      <c r="B22" s="174" t="str">
        <f>IF(List1!B22=0,"",List1!B22)</f>
        <v>Čekal</v>
      </c>
      <c r="C22" s="194">
        <f>IF(U22="","",SUM(List1:List99!C22)*60*24)</f>
        <v>434.5</v>
      </c>
      <c r="D22" s="75">
        <f>IF(OR($U22="",SUM(List1:List99!D22)=0),"",SUM(List1:List99!D22))</f>
        <v>18</v>
      </c>
      <c r="E22" s="111">
        <f>IF(D22="","",SUM(List1:List99!E22))</f>
        <v>6</v>
      </c>
      <c r="F22" s="121">
        <f t="shared" si="2"/>
        <v>33.3</v>
      </c>
      <c r="G22" s="75">
        <f>IF(OR($U22="",SUM(List1:List99!G22)=0),"",SUM(List1:List99!G22))</f>
        <v>9</v>
      </c>
      <c r="H22" s="111">
        <f>IF(G22="","",SUM(List1:List99!H22))</f>
        <v>2</v>
      </c>
      <c r="I22" s="121">
        <f t="shared" si="3"/>
        <v>22.2</v>
      </c>
      <c r="J22" s="75">
        <f>IF(OR($U22="",SUM(List1:List99!J22)=0),"",SUM(List1:List99!J22))</f>
        <v>66</v>
      </c>
      <c r="K22" s="111">
        <f>IF(J22="","",SUM(List1:List99!K22))</f>
        <v>11</v>
      </c>
      <c r="L22" s="121">
        <f t="shared" si="4"/>
        <v>16.7</v>
      </c>
      <c r="M22" s="75">
        <f>IF(OR($U22="",SUM(List1:List99!M22)=0),"",SUM(List1:List99!M22))</f>
        <v>27</v>
      </c>
      <c r="N22" s="111">
        <f>IF(M22="","",SUM(List1:List99!N22))</f>
        <v>23</v>
      </c>
      <c r="O22" s="121">
        <f t="shared" si="0"/>
        <v>85.2</v>
      </c>
      <c r="P22" s="75">
        <f>IF(OR($U22="",SUM(List1:List99!P22)=0),"",SUM(List1:List99!P22))</f>
        <v>120</v>
      </c>
      <c r="Q22" s="111">
        <f>IF(P22="","",SUM(List1:List99!Q22))</f>
        <v>42</v>
      </c>
      <c r="R22" s="121">
        <f t="shared" si="1"/>
        <v>35</v>
      </c>
      <c r="S22" s="206">
        <f>IF(U22="","",SUM(List1:List99!E22)*2+SUM(List1:List99!H22)*2+SUM(List1:List99!K22)*3+SUM(List1:List99!N22))</f>
        <v>72</v>
      </c>
      <c r="T22" s="66">
        <f t="shared" si="5"/>
        <v>-36</v>
      </c>
      <c r="U22" s="142">
        <f>IF(SUM(List1:List99!U22)=0,"",SUM(List1:List99!U22))</f>
        <v>22</v>
      </c>
      <c r="V22" s="75">
        <f>IF(SUM(List1:List99!V22)=0,"",SUM(List1:List99!V22))</f>
        <v>31</v>
      </c>
      <c r="W22" s="59">
        <f>IF(SUM(List1:List99!W22)=0,"",SUM(List1:List99!W22))</f>
        <v>9</v>
      </c>
      <c r="X22" s="59">
        <f>IF(SUM(List1:List99!X22)=0,"",SUM(List1:List99!X22))</f>
        <v>21</v>
      </c>
      <c r="Y22" s="59">
        <f>IF(SUM(List1:List99!Y22)=0,"",SUM(List1:List99!Y22))</f>
        <v>1</v>
      </c>
      <c r="Z22" s="111">
        <f>IF(SUM(List1:List99!Z22)=0,"",SUM(List1:List99!Z22))</f>
        <v>17</v>
      </c>
      <c r="AA22" s="59">
        <f>IF(SUM(List1:List99!AA22)=0,"",SUM(List1:List99!AA22))</f>
        <v>11</v>
      </c>
      <c r="AB22" s="75">
        <f>IF(SUM(List1:List99!AB22)=0,"",SUM(List1:List99!AB22))</f>
        <v>60</v>
      </c>
      <c r="AC22" s="59">
        <f>IF(SUM(List1:List99!AC22)=0,"",SUM(List1:List99!AC22))</f>
        <v>30</v>
      </c>
      <c r="AD22" s="78">
        <f>IF(SUM(List1:List99!AD22)=0,"",SUM(List1:List99!AD22))</f>
        <v>33</v>
      </c>
      <c r="AE22" s="136">
        <f t="shared" si="6"/>
        <v>-33</v>
      </c>
      <c r="AF22" s="182">
        <f t="shared" si="7"/>
        <v>-69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77">
        <v>19</v>
      </c>
      <c r="B23" s="174">
        <f>IF(List1!B23=0,"",List1!B23)</f>
      </c>
      <c r="C23" s="195">
        <f>IF(U23="","",SUM(List1:List2!C23)*60*24)</f>
      </c>
      <c r="D23" s="101">
        <f>IF(OR($U23="",SUM(List1:List2!D23)=0),"",SUM(List1:List2!D23))</f>
      </c>
      <c r="E23" s="112">
        <f>IF(D23="","",SUM(List1:List2!E23))</f>
      </c>
      <c r="F23" s="122">
        <f t="shared" si="2"/>
      </c>
      <c r="G23" s="116">
        <f>IF(OR($U23="",SUM(List1:List2!G23)=0),"",SUM(List1:List2!G23))</f>
      </c>
      <c r="H23" s="112">
        <f>IF(G23="","",SUM(List1:List2!H23))</f>
      </c>
      <c r="I23" s="122">
        <f t="shared" si="3"/>
      </c>
      <c r="J23" s="116">
        <f>IF(OR($U23="",SUM(List1:List2!J23)=0),"",SUM(List1:List2!J23))</f>
      </c>
      <c r="K23" s="112">
        <f>IF(J23="","",SUM(List1:List2!K23))</f>
      </c>
      <c r="L23" s="122">
        <f t="shared" si="4"/>
      </c>
      <c r="M23" s="116">
        <f>IF(OR($U23="",SUM(List1:List2!M23)=0),"",SUM(List1:List2!M23))</f>
      </c>
      <c r="N23" s="112">
        <f>IF(M23="","",SUM(List1:List2!N23))</f>
      </c>
      <c r="O23" s="122">
        <f t="shared" si="0"/>
      </c>
      <c r="P23" s="124">
        <f>IF(OR($U23="",SUM(List1:List2!P23)=0),"",SUM(List1:List2!P23))</f>
      </c>
      <c r="Q23" s="125">
        <f>IF(P23="","",SUM(List1:List2!Q23))</f>
      </c>
      <c r="R23" s="122">
        <f t="shared" si="1"/>
      </c>
      <c r="S23" s="206">
        <f>IF(U23="","",SUM(List1:List99!E23)*2+SUM(List1:List99!H23)*2+SUM(List1:List99!K23)*3+SUM(List1:List99!N23))</f>
      </c>
      <c r="T23" s="96">
        <f t="shared" si="5"/>
      </c>
      <c r="U23" s="143">
        <f>IF(SUM(List1:List99!U23)=0,"",SUM(List1:List99!U23))</f>
      </c>
      <c r="V23" s="101">
        <f>IF(SUM(List1:List99!V23)=0,"",SUM(List1:List99!V23))</f>
      </c>
      <c r="W23" s="102">
        <f>IF(SUM(List1:List99!W23)=0,"",SUM(List1:List99!W23))</f>
      </c>
      <c r="X23" s="102">
        <f>IF(SUM(List1:List99!X23)=0,"",SUM(List1:List99!X23))</f>
      </c>
      <c r="Y23" s="102">
        <f>IF(SUM(List1:List99!Y23)=0,"",SUM(List1:List99!Y23))</f>
      </c>
      <c r="Z23" s="112">
        <f>IF(SUM(List1:List99!Z23)=0,"",SUM(List1:List99!Z23))</f>
      </c>
      <c r="AA23" s="59">
        <f>IF(SUM(List1:List99!AA23)=0,"",SUM(List1:List99!AA23))</f>
      </c>
      <c r="AB23" s="75">
        <f>IF(SUM(List1:List99!AB23)=0,"",SUM(List1:List99!AB23))</f>
      </c>
      <c r="AC23" s="102">
        <f>IF(SUM(List1:List99!AC23)=0,"",SUM(List1:List99!AC23))</f>
      </c>
      <c r="AD23" s="103">
        <f>IF(SUM(List1:List99!AD23)=0,"",SUM(List1:List99!AD23))</f>
      </c>
      <c r="AE23" s="130">
        <f t="shared" si="6"/>
      </c>
      <c r="AF23" s="183">
        <f t="shared" si="7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26.25" customHeight="1" thickBot="1">
      <c r="A24" s="204" t="s">
        <v>59</v>
      </c>
      <c r="B24" s="202"/>
      <c r="C24" s="193">
        <f>SUM(C7:C23)</f>
        <v>4425</v>
      </c>
      <c r="D24" s="109">
        <f aca="true" t="shared" si="8" ref="D24:Q24">SUM(D7:D23)</f>
        <v>637</v>
      </c>
      <c r="E24" s="113">
        <f t="shared" si="8"/>
        <v>315</v>
      </c>
      <c r="F24" s="123">
        <f>E24/D24*100</f>
        <v>49.5</v>
      </c>
      <c r="G24" s="117">
        <f t="shared" si="8"/>
        <v>418</v>
      </c>
      <c r="H24" s="113">
        <f t="shared" si="8"/>
        <v>140</v>
      </c>
      <c r="I24" s="123">
        <f>H24/G24*100</f>
        <v>33.5</v>
      </c>
      <c r="J24" s="117">
        <f t="shared" si="8"/>
        <v>417</v>
      </c>
      <c r="K24" s="113">
        <f t="shared" si="8"/>
        <v>114</v>
      </c>
      <c r="L24" s="123">
        <f>K24/J24*100</f>
        <v>27.3</v>
      </c>
      <c r="M24" s="117">
        <f t="shared" si="8"/>
        <v>535</v>
      </c>
      <c r="N24" s="113">
        <f t="shared" si="8"/>
        <v>373</v>
      </c>
      <c r="O24" s="123">
        <f>N24/M24*100</f>
        <v>69.7</v>
      </c>
      <c r="P24" s="117">
        <f t="shared" si="8"/>
        <v>2007</v>
      </c>
      <c r="Q24" s="113">
        <f t="shared" si="8"/>
        <v>942</v>
      </c>
      <c r="R24" s="123">
        <f>Q24/P24*100</f>
        <v>46.9</v>
      </c>
      <c r="S24" s="227">
        <f>SUM(S7:S23)</f>
        <v>1625</v>
      </c>
      <c r="T24" s="224"/>
      <c r="U24" s="224"/>
      <c r="V24" s="109">
        <f>SUM(V7:V23)</f>
        <v>426</v>
      </c>
      <c r="W24" s="110">
        <f aca="true" t="shared" si="9" ref="W24:AD24">SUM(W7:W23)</f>
        <v>262</v>
      </c>
      <c r="X24" s="110">
        <f t="shared" si="9"/>
        <v>479</v>
      </c>
      <c r="Y24" s="110">
        <f t="shared" si="9"/>
        <v>52</v>
      </c>
      <c r="Z24" s="110">
        <f t="shared" si="9"/>
        <v>319</v>
      </c>
      <c r="AA24" s="98">
        <f t="shared" si="9"/>
        <v>507</v>
      </c>
      <c r="AB24" s="109">
        <f t="shared" si="9"/>
        <v>825</v>
      </c>
      <c r="AC24" s="110">
        <f t="shared" si="9"/>
        <v>490</v>
      </c>
      <c r="AD24" s="98">
        <f t="shared" si="9"/>
        <v>495</v>
      </c>
      <c r="AE24" s="226"/>
      <c r="AF24" s="224"/>
    </row>
    <row r="25" spans="1:32" s="38" customFormat="1" ht="26.25" customHeight="1" thickBot="1">
      <c r="A25" s="107"/>
      <c r="B25" s="203" t="s">
        <v>31</v>
      </c>
      <c r="C25" s="108"/>
      <c r="D25" s="56">
        <f>D24/$M$1</f>
        <v>28.7909604519774</v>
      </c>
      <c r="E25" s="114">
        <f aca="true" t="shared" si="10" ref="E25:AD25">E24/$M$1</f>
        <v>14.2372881355932</v>
      </c>
      <c r="F25" s="55"/>
      <c r="G25" s="118">
        <f t="shared" si="10"/>
        <v>18.8926553672316</v>
      </c>
      <c r="H25" s="114">
        <f t="shared" si="10"/>
        <v>6.32768361581921</v>
      </c>
      <c r="I25" s="55"/>
      <c r="J25" s="118">
        <f t="shared" si="10"/>
        <v>18.8474576271186</v>
      </c>
      <c r="K25" s="114">
        <f>K24/$M$1</f>
        <v>5.15254237288136</v>
      </c>
      <c r="L25" s="55"/>
      <c r="M25" s="118">
        <f t="shared" si="10"/>
        <v>24.180790960452</v>
      </c>
      <c r="N25" s="114">
        <f>N24/$M$1</f>
        <v>16.8587570621469</v>
      </c>
      <c r="O25" s="55"/>
      <c r="P25" s="118">
        <f t="shared" si="10"/>
        <v>90.7118644067797</v>
      </c>
      <c r="Q25" s="114">
        <f t="shared" si="10"/>
        <v>42.5762711864407</v>
      </c>
      <c r="R25" s="55"/>
      <c r="S25" s="227">
        <f t="shared" si="10"/>
        <v>73.4463276836158</v>
      </c>
      <c r="T25" s="225"/>
      <c r="U25" s="225"/>
      <c r="V25" s="118">
        <f t="shared" si="10"/>
        <v>19.2542372881356</v>
      </c>
      <c r="W25" s="57">
        <f t="shared" si="10"/>
        <v>11.8418079096045</v>
      </c>
      <c r="X25" s="57">
        <f t="shared" si="10"/>
        <v>21.6497175141243</v>
      </c>
      <c r="Y25" s="57">
        <f t="shared" si="10"/>
        <v>2.35028248587571</v>
      </c>
      <c r="Z25" s="57">
        <f t="shared" si="10"/>
        <v>14.4180790960452</v>
      </c>
      <c r="AA25" s="114">
        <f t="shared" si="10"/>
        <v>22.9152542372881</v>
      </c>
      <c r="AB25" s="56">
        <f t="shared" si="10"/>
        <v>37.2881355932203</v>
      </c>
      <c r="AC25" s="57">
        <f t="shared" si="10"/>
        <v>22.1468926553672</v>
      </c>
      <c r="AD25" s="114">
        <f t="shared" si="10"/>
        <v>22.3728813559322</v>
      </c>
      <c r="AE25" s="225"/>
      <c r="AF25" s="225"/>
    </row>
    <row r="26" spans="2:3" ht="38.25" customHeight="1">
      <c r="B26" s="139"/>
      <c r="C26" s="140"/>
    </row>
  </sheetData>
  <printOptions/>
  <pageMargins left="0.36" right="0.63" top="0.63" bottom="0.1968503937007874" header="0.15748031496062992" footer="0.11811023622047245"/>
  <pageSetup fitToHeight="1" fitToWidth="1" horizontalDpi="600" verticalDpi="600" orientation="landscape" paperSize="9" scale="8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51">
    <pageSetUpPr fitToPage="1"/>
  </sheetPr>
  <dimension ref="A1:BG23"/>
  <sheetViews>
    <sheetView tabSelected="1" zoomScale="85" zoomScaleNormal="85" zoomScaleSheetLayoutView="75" workbookViewId="0" topLeftCell="A1">
      <selection activeCell="K29" sqref="K29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5.25390625" style="0" customWidth="1"/>
    <col min="7" max="7" width="4.25390625" style="0" customWidth="1"/>
    <col min="8" max="8" width="4.75390625" style="0" customWidth="1"/>
    <col min="9" max="9" width="5.25390625" style="0" customWidth="1"/>
    <col min="10" max="10" width="4.625" style="0" customWidth="1"/>
    <col min="11" max="11" width="4.875" style="0" customWidth="1"/>
    <col min="12" max="12" width="5.375" style="0" customWidth="1"/>
    <col min="13" max="13" width="4.25390625" style="0" customWidth="1"/>
    <col min="14" max="14" width="4.75390625" style="0" customWidth="1"/>
    <col min="15" max="15" width="5.375" style="0" customWidth="1"/>
    <col min="16" max="17" width="4.75390625" style="0" customWidth="1"/>
    <col min="18" max="18" width="5.25390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21.75" customHeight="1">
      <c r="A1" s="12"/>
      <c r="B1" s="186" t="s">
        <v>53</v>
      </c>
      <c r="C1" s="187"/>
      <c r="D1" s="186"/>
      <c r="E1" s="186"/>
      <c r="F1" s="186"/>
      <c r="G1" s="186"/>
      <c r="H1" s="186"/>
      <c r="I1" s="186"/>
      <c r="J1" s="186"/>
      <c r="K1" s="14"/>
      <c r="L1" s="197"/>
      <c r="M1" s="187"/>
      <c r="N1" s="186" t="s">
        <v>54</v>
      </c>
      <c r="O1" s="197"/>
      <c r="P1" s="189"/>
      <c r="Q1" s="15"/>
      <c r="R1" s="15"/>
      <c r="S1" s="15"/>
      <c r="T1" s="15"/>
      <c r="U1" s="15"/>
      <c r="V1" s="15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79" t="s">
        <v>58</v>
      </c>
      <c r="C2" s="44"/>
      <c r="D2" s="20"/>
      <c r="E2" s="99" t="s">
        <v>27</v>
      </c>
      <c r="F2" s="100"/>
      <c r="G2" s="70"/>
      <c r="H2" s="88"/>
      <c r="I2" s="92"/>
      <c r="J2" s="89"/>
      <c r="K2" s="90"/>
      <c r="L2" s="20"/>
      <c r="M2" s="83"/>
      <c r="N2" s="20"/>
      <c r="O2" s="20"/>
      <c r="P2" s="19"/>
      <c r="Q2" s="5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7"/>
      <c r="AF3" s="22"/>
    </row>
    <row r="4" spans="1:32" ht="71.25" customHeight="1" thickBot="1">
      <c r="A4" s="40" t="s">
        <v>4</v>
      </c>
      <c r="B4" s="24" t="s">
        <v>5</v>
      </c>
      <c r="C4" s="46" t="s">
        <v>50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126" t="s">
        <v>12</v>
      </c>
      <c r="T4" s="41" t="s">
        <v>13</v>
      </c>
      <c r="U4" s="131" t="s">
        <v>30</v>
      </c>
      <c r="V4" s="34" t="s">
        <v>16</v>
      </c>
      <c r="W4" s="35" t="s">
        <v>15</v>
      </c>
      <c r="X4" s="35" t="s">
        <v>17</v>
      </c>
      <c r="Y4" s="35" t="s">
        <v>44</v>
      </c>
      <c r="Z4" s="151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135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127"/>
      <c r="T5" s="30"/>
      <c r="U5" s="132"/>
      <c r="V5" s="37"/>
      <c r="W5" s="28"/>
      <c r="X5" s="28"/>
      <c r="Y5" s="28"/>
      <c r="Z5" s="152"/>
      <c r="AA5" s="29"/>
      <c r="AB5" s="37"/>
      <c r="AC5" s="28"/>
      <c r="AD5" s="29"/>
      <c r="AE5" s="127"/>
      <c r="AF5" s="26"/>
    </row>
    <row r="6" spans="1:32" ht="3" customHeight="1" thickBot="1" thickTop="1">
      <c r="A6" s="11"/>
      <c r="B6" s="3"/>
      <c r="C6" s="48"/>
      <c r="D6" s="9"/>
      <c r="E6" s="3"/>
      <c r="F6" s="119"/>
      <c r="G6" s="9"/>
      <c r="H6" s="33"/>
      <c r="I6" s="119"/>
      <c r="J6" s="9"/>
      <c r="K6" s="3"/>
      <c r="L6" s="119"/>
      <c r="M6" s="9"/>
      <c r="N6" s="3"/>
      <c r="O6" s="119"/>
      <c r="P6" s="9"/>
      <c r="Q6" s="3"/>
      <c r="R6" s="119"/>
      <c r="S6" s="128"/>
      <c r="T6" s="11"/>
      <c r="U6" s="132"/>
      <c r="V6" s="133"/>
      <c r="W6" s="134"/>
      <c r="X6" s="134"/>
      <c r="Y6" s="134"/>
      <c r="Z6" s="178"/>
      <c r="AA6" s="119"/>
      <c r="AB6" s="133"/>
      <c r="AC6" s="134"/>
      <c r="AD6" s="119"/>
      <c r="AE6" s="128"/>
      <c r="AF6" s="11"/>
    </row>
    <row r="7" spans="1:59" s="62" customFormat="1" ht="22.5" customHeight="1" hidden="1" thickBot="1">
      <c r="A7" s="176">
        <v>0</v>
      </c>
      <c r="B7" s="174">
        <f>List1!B7</f>
        <v>0</v>
      </c>
      <c r="C7" s="66">
        <f>IF($U7=0,"",SUM(List1:List99!C7)*60*24/U7)</f>
      </c>
      <c r="D7" s="75">
        <f>IF($U7=0,"",SUM(List1:List99!D7)/$U7)</f>
      </c>
      <c r="E7" s="111">
        <f>IF($U7=0,"",SUM(List1:List99!E7)/$U7)</f>
      </c>
      <c r="F7" s="120">
        <f>IF($U7=0,"",E7/D7*100)</f>
      </c>
      <c r="G7" s="115">
        <f>IF($U7=0,"",SUM(List1:List99!G7)/$U7)</f>
      </c>
      <c r="H7" s="111">
        <f>IF($U7=0,"",SUM(List1:List99!H7)/$U7)</f>
      </c>
      <c r="I7" s="120">
        <f>IF($U7=0,"",H7/G7*100)</f>
      </c>
      <c r="J7" s="115">
        <f>IF($U7=0,"",SUM(List1:List99!J7)/$U7)</f>
      </c>
      <c r="K7" s="111">
        <f>IF($U7=0,"",SUM(List1:List99!K7)/$U7)</f>
      </c>
      <c r="L7" s="120">
        <f aca="true" t="shared" si="0" ref="L7:L14">IF(OR($U7=0,J7=0),"",K7/J7*100)</f>
      </c>
      <c r="M7" s="115">
        <f>IF($U7=0,"",SUM(List1:List99!M7)/$U7)</f>
      </c>
      <c r="N7" s="111">
        <f>IF($U7=0,"",SUM(List1:List99!N7)/$U7)</f>
      </c>
      <c r="O7" s="120">
        <f>IF($U7=0,"",N7/M7*100)</f>
      </c>
      <c r="P7" s="115">
        <f>IF($U7=0,"",D7+G7+J7+M7)</f>
      </c>
      <c r="Q7" s="111">
        <f>IF($U7=0,"",E7+H7+K7+N7)</f>
      </c>
      <c r="R7" s="120">
        <f>IF($U7=0,"",Q7/P7*100)</f>
      </c>
      <c r="S7" s="206">
        <f>IF($U7=0,"",SUM(List1:List99!S7)/$U7)</f>
      </c>
      <c r="T7" s="66">
        <f>IF($U7=0,"",(2*Q7)-P7)</f>
      </c>
      <c r="U7" s="141">
        <f>SUM(List1:List99!U7)</f>
        <v>0</v>
      </c>
      <c r="V7" s="60">
        <f>IF($U7=0,"",SUM(List1:List99!V7)/$U7)</f>
      </c>
      <c r="W7" s="61">
        <f>IF($U7=0,"",SUM(List1:List99!W7)/$U7)</f>
      </c>
      <c r="X7" s="61">
        <f>IF($U7=0,"",SUM(List1:List99!X7)/$U7)</f>
      </c>
      <c r="Y7" s="61">
        <f>IF($U7=0,"",SUM(List1:List99!Y7)/$U7)</f>
      </c>
      <c r="Z7" s="148">
        <f>IF($U7=0,"",SUM(List1:List99!Z7)/$U7)</f>
      </c>
      <c r="AA7" s="84">
        <f>IF($U7=0,"",SUM(List1:List99!AA7)/$U7)</f>
      </c>
      <c r="AB7" s="60">
        <f>IF($U7=0,"",SUM(List1:List99!AB7)/$U7)</f>
      </c>
      <c r="AC7" s="61">
        <f>IF($U7=0,"",SUM(List1:List99!AC7)/$U7)</f>
      </c>
      <c r="AD7" s="84">
        <f>IF($U7=0,"",SUM(List1:List99!AD7)/$U7)</f>
      </c>
      <c r="AE7" s="136">
        <f>IF($U7=0,"",SUM(V7:AA7)-SUM(AB7:AD7))</f>
      </c>
      <c r="AF7" s="63">
        <f>IF($U7=0,"",T7+AE7)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76">
        <v>4</v>
      </c>
      <c r="B8" s="174" t="str">
        <f>List1!B8</f>
        <v>Štrupl</v>
      </c>
      <c r="C8" s="194">
        <f>SUM(List1:List99!C8)*60*24/U8</f>
        <v>18.09</v>
      </c>
      <c r="D8" s="75">
        <f>SUM(List1:List99!D8)/$U8</f>
        <v>2.57142857142857</v>
      </c>
      <c r="E8" s="111">
        <f>SUM(List1:List99!E8)/$U8</f>
        <v>1.28571428571429</v>
      </c>
      <c r="F8" s="121">
        <f aca="true" t="shared" si="1" ref="F8:F22">E8/D8*100</f>
        <v>50</v>
      </c>
      <c r="G8" s="115">
        <f>SUM(List1:List99!G8)/$U8</f>
        <v>0.428571428571429</v>
      </c>
      <c r="H8" s="115">
        <f>SUM(List1:List99!H8)/$U8</f>
        <v>0.142857142857143</v>
      </c>
      <c r="I8" s="121">
        <f aca="true" t="shared" si="2" ref="I8:I22">H8/G8*100</f>
        <v>33.3</v>
      </c>
      <c r="J8" s="115">
        <f>SUM(List1:List99!J8)/$U8</f>
        <v>1</v>
      </c>
      <c r="K8" s="115">
        <f>SUM(List1:List99!K8)/$U8</f>
        <v>0.428571428571429</v>
      </c>
      <c r="L8" s="121">
        <f t="shared" si="0"/>
        <v>42.9</v>
      </c>
      <c r="M8" s="115">
        <f>SUM(List1:List99!M8)/$U8</f>
        <v>1.42857142857143</v>
      </c>
      <c r="N8" s="115">
        <f>SUM(List1:List99!N8)/$U8</f>
        <v>0.857142857142857</v>
      </c>
      <c r="O8" s="121">
        <f aca="true" t="shared" si="3" ref="O8:O22">N8/M8*100</f>
        <v>60</v>
      </c>
      <c r="P8" s="115">
        <f aca="true" t="shared" si="4" ref="P8:P22">D8+G8+J8+M8</f>
        <v>5.42857142857143</v>
      </c>
      <c r="Q8" s="111">
        <f aca="true" t="shared" si="5" ref="Q8:Q22">E8+H8+K8+N8</f>
        <v>2.71428571428572</v>
      </c>
      <c r="R8" s="121">
        <f aca="true" t="shared" si="6" ref="R8:R22">Q8/P8*100</f>
        <v>50</v>
      </c>
      <c r="S8" s="228">
        <f>IF($U8=0,"",SUM(List1:List99!S8)/$U8)</f>
        <v>5</v>
      </c>
      <c r="T8" s="66">
        <f aca="true" t="shared" si="7" ref="T8:T22">IF($U8=0,"",(2*Q8)-P8)</f>
        <v>1.06581410364015E-14</v>
      </c>
      <c r="U8" s="142">
        <f>SUM(List1:List99!U8)</f>
        <v>7</v>
      </c>
      <c r="V8" s="75">
        <f>IF($U8=0,"",SUM(List1:List99!V8)/$U8)</f>
        <v>2.28571428571429</v>
      </c>
      <c r="W8" s="59">
        <f>IF($U8=0,"",SUM(List1:List99!W8)/$U8)</f>
        <v>1.42857142857143</v>
      </c>
      <c r="X8" s="59">
        <f>IF($U8=0,"",SUM(List1:List99!X8)/$U8)</f>
        <v>1</v>
      </c>
      <c r="Y8" s="59">
        <f>IF($U8=0,"",SUM(List1:List99!Y8)/$U8)</f>
        <v>0.285714285714286</v>
      </c>
      <c r="Z8" s="111">
        <f>IF($U8=0,"",SUM(List1:List99!Z8)/$U8)</f>
        <v>0</v>
      </c>
      <c r="AA8" s="59">
        <f>IF($U8=0,"",SUM(List1:List99!AA8)/$U8)</f>
        <v>0.857142857142857</v>
      </c>
      <c r="AB8" s="75">
        <f>IF($U8=0,"",SUM(List1:List99!AB8)/$U8)</f>
        <v>4.14285714285714</v>
      </c>
      <c r="AC8" s="59">
        <f>IF($U8=0,"",SUM(List1:List99!AC8)/$U8)</f>
        <v>2.57142857142857</v>
      </c>
      <c r="AD8" s="78">
        <f>IF($U8=0,"",SUM(List1:List99!AD8)/$U8)</f>
        <v>2.28571428571429</v>
      </c>
      <c r="AE8" s="136">
        <f aca="true" t="shared" si="8" ref="AE8:AE23">IF($U8=0,"",SUM(V8:AA8)-SUM(AB8:AD8))</f>
        <v>-3.14285714285714</v>
      </c>
      <c r="AF8" s="63">
        <f aca="true" t="shared" si="9" ref="AF8:AF23">IF($U8=0,"",T8+AE8)</f>
        <v>-3.14285714285713</v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76">
        <v>5</v>
      </c>
      <c r="B9" s="174" t="str">
        <f>List1!B9</f>
        <v>Hruška</v>
      </c>
      <c r="C9" s="194">
        <f>SUM(List1:List99!C9)*60*24/U9</f>
        <v>15.59</v>
      </c>
      <c r="D9" s="75">
        <f>SUM(List1:List99!D9)/$U9</f>
        <v>0.6</v>
      </c>
      <c r="E9" s="111">
        <f>SUM(List1:List99!E9)/$U9</f>
        <v>0.25</v>
      </c>
      <c r="F9" s="121">
        <f t="shared" si="1"/>
        <v>41.7</v>
      </c>
      <c r="G9" s="115">
        <f>SUM(List1:List99!G9)/$U9</f>
        <v>1.6</v>
      </c>
      <c r="H9" s="111">
        <f>SUM(List1:List99!H9)/$U9</f>
        <v>0.35</v>
      </c>
      <c r="I9" s="121">
        <f t="shared" si="2"/>
        <v>21.9</v>
      </c>
      <c r="J9" s="115">
        <f>SUM(List1:List99!J9)/$U9</f>
        <v>1.1</v>
      </c>
      <c r="K9" s="111">
        <f>SUM(List1:List99!K9)/$U9</f>
        <v>0.25</v>
      </c>
      <c r="L9" s="121">
        <f t="shared" si="0"/>
        <v>22.7</v>
      </c>
      <c r="M9" s="115">
        <f>SUM(List1:List99!M9)/$U9</f>
        <v>1.2</v>
      </c>
      <c r="N9" s="111">
        <f>SUM(List1:List99!N9)/$U9</f>
        <v>0.55</v>
      </c>
      <c r="O9" s="121">
        <f t="shared" si="3"/>
        <v>45.8</v>
      </c>
      <c r="P9" s="115">
        <f t="shared" si="4"/>
        <v>4.5</v>
      </c>
      <c r="Q9" s="111">
        <f t="shared" si="5"/>
        <v>1.4</v>
      </c>
      <c r="R9" s="121">
        <f t="shared" si="6"/>
        <v>31.1</v>
      </c>
      <c r="S9" s="206">
        <f>IF($U9=0,"",SUM(List1:List99!S9)/$U9)</f>
        <v>2.5</v>
      </c>
      <c r="T9" s="66">
        <f t="shared" si="7"/>
        <v>-1.7</v>
      </c>
      <c r="U9" s="142">
        <f>SUM(List1:List99!U9)</f>
        <v>20</v>
      </c>
      <c r="V9" s="75">
        <f>IF($U9=0,"",SUM(List1:List99!V9)/$U9)</f>
        <v>1.15</v>
      </c>
      <c r="W9" s="59">
        <f>IF($U9=0,"",SUM(List1:List99!W9)/$U9)</f>
        <v>0.4</v>
      </c>
      <c r="X9" s="59">
        <f>IF($U9=0,"",SUM(List1:List99!X9)/$U9)</f>
        <v>1.65</v>
      </c>
      <c r="Y9" s="59">
        <f>IF($U9=0,"",SUM(List1:List99!Y9)/$U9)</f>
        <v>0.1</v>
      </c>
      <c r="Z9" s="111">
        <f>IF($U9=0,"",SUM(List1:List99!Z9)/$U9)</f>
        <v>2.25</v>
      </c>
      <c r="AA9" s="59">
        <f>IF($U9=0,"",SUM(List1:List99!AA9)/$U9)</f>
        <v>1.3</v>
      </c>
      <c r="AB9" s="75">
        <f>IF($U9=0,"",SUM(List1:List99!AB9)/$U9)</f>
        <v>3.25</v>
      </c>
      <c r="AC9" s="59">
        <f>IF($U9=0,"",SUM(List1:List99!AC9)/$U9)</f>
        <v>3</v>
      </c>
      <c r="AD9" s="78">
        <f>IF($U9=0,"",SUM(List1:List99!AD9)/$U9)</f>
        <v>2.2</v>
      </c>
      <c r="AE9" s="136">
        <f t="shared" si="8"/>
        <v>-1.6</v>
      </c>
      <c r="AF9" s="63">
        <f t="shared" si="9"/>
        <v>-3.3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76">
        <v>6</v>
      </c>
      <c r="B10" s="174" t="str">
        <f>List1!B10</f>
        <v>Nechanický</v>
      </c>
      <c r="C10" s="194">
        <f>SUM(List1:List99!C10)*60*24/U10</f>
        <v>10.82</v>
      </c>
      <c r="D10" s="75">
        <f>SUM(List1:List99!D10)/$U10</f>
        <v>1.09090909090909</v>
      </c>
      <c r="E10" s="111">
        <f>SUM(List1:List99!E10)/$U10</f>
        <v>0.454545454545455</v>
      </c>
      <c r="F10" s="121">
        <f t="shared" si="1"/>
        <v>41.7</v>
      </c>
      <c r="G10" s="115">
        <f>SUM(List1:List99!G10)/$U10</f>
        <v>1.09090909090909</v>
      </c>
      <c r="H10" s="111">
        <f>SUM(List1:List99!H10)/$U10</f>
        <v>0.272727272727273</v>
      </c>
      <c r="I10" s="121">
        <f t="shared" si="2"/>
        <v>25</v>
      </c>
      <c r="J10" s="115">
        <f>SUM(List1:List99!J10)/$U10</f>
        <v>1.27272727272727</v>
      </c>
      <c r="K10" s="111">
        <f>SUM(List1:List99!K10)/$U10</f>
        <v>0.454545454545455</v>
      </c>
      <c r="L10" s="121">
        <f t="shared" si="0"/>
        <v>35.7</v>
      </c>
      <c r="M10" s="115">
        <f>SUM(List1:List99!M10)/$U10</f>
        <v>1.27272727272727</v>
      </c>
      <c r="N10" s="111">
        <f>SUM(List1:List99!N10)/$U10</f>
        <v>1.18181818181818</v>
      </c>
      <c r="O10" s="121">
        <f t="shared" si="3"/>
        <v>92.9</v>
      </c>
      <c r="P10" s="115">
        <f t="shared" si="4"/>
        <v>4.72727272727272</v>
      </c>
      <c r="Q10" s="111">
        <f t="shared" si="5"/>
        <v>2.36363636363636</v>
      </c>
      <c r="R10" s="121">
        <f t="shared" si="6"/>
        <v>50</v>
      </c>
      <c r="S10" s="206">
        <f>IF($U10=0,"",SUM(List1:List99!S10)/$U10)</f>
        <v>4</v>
      </c>
      <c r="T10" s="66">
        <f t="shared" si="7"/>
        <v>0</v>
      </c>
      <c r="U10" s="142">
        <f>SUM(List1:List99!U10)</f>
        <v>11</v>
      </c>
      <c r="V10" s="75">
        <f>IF($U10=0,"",SUM(List1:List99!V10)/$U10)</f>
        <v>2</v>
      </c>
      <c r="W10" s="59">
        <f>IF($U10=0,"",SUM(List1:List99!W10)/$U10)</f>
        <v>1.09090909090909</v>
      </c>
      <c r="X10" s="59">
        <f>IF($U10=0,"",SUM(List1:List99!X10)/$U10)</f>
        <v>1</v>
      </c>
      <c r="Y10" s="59">
        <f>IF($U10=0,"",SUM(List1:List99!Y10)/$U10)</f>
        <v>0</v>
      </c>
      <c r="Z10" s="111">
        <f>IF($U10=0,"",SUM(List1:List99!Z10)/$U10)</f>
        <v>0.545454545454545</v>
      </c>
      <c r="AA10" s="59">
        <f>IF($U10=0,"",SUM(List1:List99!AA10)/$U10)</f>
        <v>1</v>
      </c>
      <c r="AB10" s="75">
        <f>IF($U10=0,"",SUM(List1:List99!AB10)/$U10)</f>
        <v>1.81818181818182</v>
      </c>
      <c r="AC10" s="59">
        <f>IF($U10=0,"",SUM(List1:List99!AC10)/$U10)</f>
        <v>1.18181818181818</v>
      </c>
      <c r="AD10" s="78">
        <f>IF($U10=0,"",SUM(List1:List99!AD10)/$U10)</f>
        <v>1.27272727272727</v>
      </c>
      <c r="AE10" s="136">
        <f t="shared" si="8"/>
        <v>1.36363636363637</v>
      </c>
      <c r="AF10" s="63">
        <f t="shared" si="9"/>
        <v>1.36363636363637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thickBot="1">
      <c r="A11" s="176">
        <v>7</v>
      </c>
      <c r="B11" s="174" t="str">
        <f>List1!B11</f>
        <v>Maňák</v>
      </c>
      <c r="C11" s="194">
        <f>SUM(List1:List99!C11)*60*24/U11</f>
        <v>26.57</v>
      </c>
      <c r="D11" s="75">
        <f>SUM(List1:List99!D11)/$U11</f>
        <v>5.625</v>
      </c>
      <c r="E11" s="111">
        <f>SUM(List1:List99!E11)/$U11</f>
        <v>3.1875</v>
      </c>
      <c r="F11" s="121">
        <f t="shared" si="1"/>
        <v>56.7</v>
      </c>
      <c r="G11" s="115">
        <f>SUM(List1:List99!G11)/$U11</f>
        <v>5.1875</v>
      </c>
      <c r="H11" s="111">
        <f>SUM(List1:List99!H11)/$U11</f>
        <v>2.125</v>
      </c>
      <c r="I11" s="121">
        <f t="shared" si="2"/>
        <v>41</v>
      </c>
      <c r="J11" s="115">
        <f>SUM(List1:List99!J11)/$U11</f>
        <v>4.8125</v>
      </c>
      <c r="K11" s="111">
        <f>SUM(List1:List99!K11)/$U11</f>
        <v>1.5</v>
      </c>
      <c r="L11" s="121">
        <f t="shared" si="0"/>
        <v>31.2</v>
      </c>
      <c r="M11" s="115">
        <f>SUM(List1:List99!M11)/$U11</f>
        <v>3.75</v>
      </c>
      <c r="N11" s="111">
        <f>SUM(List1:List99!N11)/$U11</f>
        <v>2.75</v>
      </c>
      <c r="O11" s="121">
        <f t="shared" si="3"/>
        <v>73.3</v>
      </c>
      <c r="P11" s="115">
        <f t="shared" si="4"/>
        <v>19.375</v>
      </c>
      <c r="Q11" s="111">
        <f t="shared" si="5"/>
        <v>9.5625</v>
      </c>
      <c r="R11" s="121">
        <f t="shared" si="6"/>
        <v>49.4</v>
      </c>
      <c r="S11" s="206">
        <f>IF($U11=0,"",SUM(List1:List99!S11)/$U11)</f>
        <v>17.875</v>
      </c>
      <c r="T11" s="66">
        <f t="shared" si="7"/>
        <v>-0.25</v>
      </c>
      <c r="U11" s="142">
        <f>SUM(List1:List99!U11)</f>
        <v>16</v>
      </c>
      <c r="V11" s="75">
        <f>IF($U11=0,"",SUM(List1:List99!V11)/$U11)</f>
        <v>2.3125</v>
      </c>
      <c r="W11" s="59">
        <f>IF($U11=0,"",SUM(List1:List99!W11)/$U11)</f>
        <v>2</v>
      </c>
      <c r="X11" s="59">
        <f>IF($U11=0,"",SUM(List1:List99!X11)/$U11)</f>
        <v>3.125</v>
      </c>
      <c r="Y11" s="59">
        <f>IF($U11=0,"",SUM(List1:List99!Y11)/$U11)</f>
        <v>1.3125</v>
      </c>
      <c r="Z11" s="111">
        <f>IF($U11=0,"",SUM(List1:List99!Z11)/$U11)</f>
        <v>1.3125</v>
      </c>
      <c r="AA11" s="59">
        <f>IF($U11=0,"",SUM(List1:List99!AA11)/$U11)</f>
        <v>3</v>
      </c>
      <c r="AB11" s="75">
        <f>IF($U11=0,"",SUM(List1:List99!AB11)/$U11)</f>
        <v>7.625</v>
      </c>
      <c r="AC11" s="59">
        <f>IF($U11=0,"",SUM(List1:List99!AC11)/$U11)</f>
        <v>4.3125</v>
      </c>
      <c r="AD11" s="78">
        <f>IF($U11=0,"",SUM(List1:List99!AD11)/$U11)</f>
        <v>1.6875</v>
      </c>
      <c r="AE11" s="136">
        <f t="shared" si="8"/>
        <v>-0.5625</v>
      </c>
      <c r="AF11" s="63">
        <f t="shared" si="9"/>
        <v>-0.8125</v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76">
        <v>8</v>
      </c>
      <c r="B12" s="174" t="str">
        <f>List1!B12</f>
        <v>Korenčík</v>
      </c>
      <c r="C12" s="194">
        <f>SUM(List1:List99!C12)*60*24/U12</f>
        <v>17.63</v>
      </c>
      <c r="D12" s="75">
        <f>SUM(List1:List99!D12)/$U12</f>
        <v>0.954545454545455</v>
      </c>
      <c r="E12" s="111">
        <f>SUM(List1:List99!E12)/$U12</f>
        <v>0.5</v>
      </c>
      <c r="F12" s="121">
        <f t="shared" si="1"/>
        <v>52.4</v>
      </c>
      <c r="G12" s="115">
        <f>SUM(List1:List99!G12)/$U12</f>
        <v>3.18181818181818</v>
      </c>
      <c r="H12" s="111">
        <f>SUM(List1:List99!H12)/$U12</f>
        <v>1.04545454545455</v>
      </c>
      <c r="I12" s="121">
        <f t="shared" si="2"/>
        <v>32.9</v>
      </c>
      <c r="J12" s="115">
        <f>SUM(List1:List99!J12)/$U12</f>
        <v>0.409090909090909</v>
      </c>
      <c r="K12" s="111">
        <f>SUM(List1:List99!K12)/$U12</f>
        <v>0.0454545454545455</v>
      </c>
      <c r="L12" s="121">
        <f t="shared" si="0"/>
        <v>11.1</v>
      </c>
      <c r="M12" s="115">
        <f>SUM(List1:List99!M12)/$U12</f>
        <v>1.31818181818182</v>
      </c>
      <c r="N12" s="111">
        <f>SUM(List1:List99!N12)/$U12</f>
        <v>0.954545454545455</v>
      </c>
      <c r="O12" s="121">
        <f t="shared" si="3"/>
        <v>72.4</v>
      </c>
      <c r="P12" s="115">
        <f t="shared" si="4"/>
        <v>5.86363636363636</v>
      </c>
      <c r="Q12" s="111">
        <f t="shared" si="5"/>
        <v>2.54545454545455</v>
      </c>
      <c r="R12" s="121">
        <f t="shared" si="6"/>
        <v>43.4</v>
      </c>
      <c r="S12" s="206">
        <f>IF($U12=0,"",SUM(List1:List99!S12)/$U12)</f>
        <v>4.18181818181818</v>
      </c>
      <c r="T12" s="66">
        <f t="shared" si="7"/>
        <v>-0.77272727272726</v>
      </c>
      <c r="U12" s="142">
        <f>SUM(List1:List99!U12)</f>
        <v>22</v>
      </c>
      <c r="V12" s="75">
        <f>IF($U12=0,"",SUM(List1:List99!V12)/$U12)</f>
        <v>0.727272727272727</v>
      </c>
      <c r="W12" s="59">
        <f>IF($U12=0,"",SUM(List1:List99!W12)/$U12)</f>
        <v>0.136363636363636</v>
      </c>
      <c r="X12" s="59">
        <f>IF($U12=0,"",SUM(List1:List99!X12)/$U12)</f>
        <v>1.68181818181818</v>
      </c>
      <c r="Y12" s="59">
        <f>IF($U12=0,"",SUM(List1:List99!Y12)/$U12)</f>
        <v>0.136363636363636</v>
      </c>
      <c r="Z12" s="111">
        <f>IF($U12=0,"",SUM(List1:List99!Z12)/$U12)</f>
        <v>0.863636363636364</v>
      </c>
      <c r="AA12" s="59">
        <f>IF($U12=0,"",SUM(List1:List99!AA12)/$U12)</f>
        <v>1.63636363636364</v>
      </c>
      <c r="AB12" s="75">
        <f>IF($U12=0,"",SUM(List1:List99!AB12)/$U12)</f>
        <v>2.77272727272727</v>
      </c>
      <c r="AC12" s="59">
        <f>IF($U12=0,"",SUM(List1:List99!AC12)/$U12)</f>
        <v>1.59090909090909</v>
      </c>
      <c r="AD12" s="78">
        <f>IF($U12=0,"",SUM(List1:List99!AD12)/$U12)</f>
        <v>1.95454545454545</v>
      </c>
      <c r="AE12" s="136">
        <f t="shared" si="8"/>
        <v>-1.13636363636363</v>
      </c>
      <c r="AF12" s="63">
        <f t="shared" si="9"/>
        <v>-1.90909090909089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thickBot="1">
      <c r="A13" s="176">
        <v>9</v>
      </c>
      <c r="B13" s="174" t="str">
        <f>List1!B13</f>
        <v>Brych</v>
      </c>
      <c r="C13" s="194">
        <f>SUM(List1:List99!C13)*60*24/U13</f>
        <v>21.66</v>
      </c>
      <c r="D13" s="75">
        <f>SUM(List1:List99!D13)/$U13</f>
        <v>3.7</v>
      </c>
      <c r="E13" s="111">
        <f>SUM(List1:List99!E13)/$U13</f>
        <v>1.65</v>
      </c>
      <c r="F13" s="121">
        <f t="shared" si="1"/>
        <v>44.6</v>
      </c>
      <c r="G13" s="115">
        <f>SUM(List1:List99!G13)/$U13</f>
        <v>2.3</v>
      </c>
      <c r="H13" s="111">
        <f>SUM(List1:List99!H13)/$U13</f>
        <v>0.8</v>
      </c>
      <c r="I13" s="121">
        <f t="shared" si="2"/>
        <v>34.8</v>
      </c>
      <c r="J13" s="115">
        <f>SUM(List1:List99!J13)/$U13</f>
        <v>0.75</v>
      </c>
      <c r="K13" s="111">
        <f>SUM(List1:List99!K13)/$U13</f>
        <v>0.25</v>
      </c>
      <c r="L13" s="121">
        <f t="shared" si="0"/>
        <v>33.3</v>
      </c>
      <c r="M13" s="115">
        <f>SUM(List1:List99!M13)/$U13</f>
        <v>2.9</v>
      </c>
      <c r="N13" s="111">
        <f>SUM(List1:List99!N13)/$U13</f>
        <v>2.2</v>
      </c>
      <c r="O13" s="121">
        <f t="shared" si="3"/>
        <v>75.9</v>
      </c>
      <c r="P13" s="115">
        <f t="shared" si="4"/>
        <v>9.65</v>
      </c>
      <c r="Q13" s="111">
        <f t="shared" si="5"/>
        <v>4.9</v>
      </c>
      <c r="R13" s="121">
        <f t="shared" si="6"/>
        <v>50.8</v>
      </c>
      <c r="S13" s="206">
        <f>IF($U13=0,"",SUM(List1:List99!S13)/$U13)</f>
        <v>7.85</v>
      </c>
      <c r="T13" s="66">
        <f t="shared" si="7"/>
        <v>0.15</v>
      </c>
      <c r="U13" s="142">
        <f>SUM(List1:List99!U13)</f>
        <v>20</v>
      </c>
      <c r="V13" s="75">
        <f>IF($U13=0,"",SUM(List1:List99!V13)/$U13)</f>
        <v>2.3</v>
      </c>
      <c r="W13" s="59">
        <f>IF($U13=0,"",SUM(List1:List99!W13)/$U13)</f>
        <v>1.25</v>
      </c>
      <c r="X13" s="59">
        <f>IF($U13=0,"",SUM(List1:List99!X13)/$U13)</f>
        <v>1.65</v>
      </c>
      <c r="Y13" s="59">
        <f>IF($U13=0,"",SUM(List1:List99!Y13)/$U13)</f>
        <v>0.2</v>
      </c>
      <c r="Z13" s="111">
        <f>IF($U13=0,"",SUM(List1:List99!Z13)/$U13)</f>
        <v>0.8</v>
      </c>
      <c r="AA13" s="59">
        <f>IF($U13=0,"",SUM(List1:List99!AA13)/$U13)</f>
        <v>2.65</v>
      </c>
      <c r="AB13" s="75">
        <f>IF($U13=0,"",SUM(List1:List99!AB13)/$U13)</f>
        <v>4.4</v>
      </c>
      <c r="AC13" s="59">
        <f>IF($U13=0,"",SUM(List1:List99!AC13)/$U13)</f>
        <v>1.3</v>
      </c>
      <c r="AD13" s="78">
        <f>IF($U13=0,"",SUM(List1:List99!AD13)/$U13)</f>
        <v>1.75</v>
      </c>
      <c r="AE13" s="136">
        <f t="shared" si="8"/>
        <v>1.4</v>
      </c>
      <c r="AF13" s="63">
        <f t="shared" si="9"/>
        <v>1.55</v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76">
        <v>10</v>
      </c>
      <c r="B14" s="174" t="str">
        <f>List1!B14</f>
        <v>Rameš J.</v>
      </c>
      <c r="C14" s="194">
        <f>SUM(List1:List99!C14)*60*24/U14</f>
        <v>26.16</v>
      </c>
      <c r="D14" s="75">
        <f>SUM(List1:List99!D14)/$U14</f>
        <v>3.42857142857143</v>
      </c>
      <c r="E14" s="111">
        <f>SUM(List1:List99!E14)/$U14</f>
        <v>1.42857142857143</v>
      </c>
      <c r="F14" s="121">
        <f t="shared" si="1"/>
        <v>41.7</v>
      </c>
      <c r="G14" s="115">
        <f>SUM(List1:List99!G14)/$U14</f>
        <v>2.04761904761905</v>
      </c>
      <c r="H14" s="111">
        <f>SUM(List1:List99!H14)/$U14</f>
        <v>0.761904761904762</v>
      </c>
      <c r="I14" s="121">
        <f t="shared" si="2"/>
        <v>37.2</v>
      </c>
      <c r="J14" s="115">
        <f>SUM(List1:List99!J14)/$U14</f>
        <v>6.28571428571429</v>
      </c>
      <c r="K14" s="111">
        <f>SUM(List1:List99!K14)/$U14</f>
        <v>2.04761904761905</v>
      </c>
      <c r="L14" s="121">
        <f t="shared" si="0"/>
        <v>32.6</v>
      </c>
      <c r="M14" s="115">
        <f>SUM(List1:List99!M14)/$U14</f>
        <v>4.90476190476191</v>
      </c>
      <c r="N14" s="111">
        <f>SUM(List1:List99!N14)/$U14</f>
        <v>3.19047619047619</v>
      </c>
      <c r="O14" s="121">
        <f t="shared" si="3"/>
        <v>65</v>
      </c>
      <c r="P14" s="115">
        <f t="shared" si="4"/>
        <v>16.6666666666667</v>
      </c>
      <c r="Q14" s="111">
        <f t="shared" si="5"/>
        <v>7.42857142857143</v>
      </c>
      <c r="R14" s="121">
        <f t="shared" si="6"/>
        <v>44.6</v>
      </c>
      <c r="S14" s="206">
        <f>IF($U14=0,"",SUM(List1:List99!S14)/$U14)</f>
        <v>13.7142857142857</v>
      </c>
      <c r="T14" s="66">
        <f t="shared" si="7"/>
        <v>-1.80952380952384</v>
      </c>
      <c r="U14" s="142">
        <f>SUM(List1:List99!U14)</f>
        <v>21</v>
      </c>
      <c r="V14" s="75">
        <f>IF($U14=0,"",SUM(List1:List99!V14)/$U14)</f>
        <v>0.952380952380952</v>
      </c>
      <c r="W14" s="59">
        <f>IF($U14=0,"",SUM(List1:List99!W14)/$U14)</f>
        <v>0.238095238095238</v>
      </c>
      <c r="X14" s="59">
        <f>IF($U14=0,"",SUM(List1:List99!X14)/$U14)</f>
        <v>2.9047619047619</v>
      </c>
      <c r="Y14" s="59">
        <f>IF($U14=0,"",SUM(List1:List99!Y14)/$U14)</f>
        <v>0.0476190476190476</v>
      </c>
      <c r="Z14" s="111">
        <f>IF($U14=0,"",SUM(List1:List99!Z14)/$U14)</f>
        <v>3.95238095238095</v>
      </c>
      <c r="AA14" s="59">
        <f>IF($U14=0,"",SUM(List1:List99!AA14)/$U14)</f>
        <v>4.71428571428571</v>
      </c>
      <c r="AB14" s="75">
        <f>IF($U14=0,"",SUM(List1:List99!AB14)/$U14)</f>
        <v>4.33333333333333</v>
      </c>
      <c r="AC14" s="59">
        <f>IF($U14=0,"",SUM(List1:List99!AC14)/$U14)</f>
        <v>3.9047619047619</v>
      </c>
      <c r="AD14" s="78">
        <f>IF($U14=0,"",SUM(List1:List99!AD14)/$U14)</f>
        <v>2.61904761904762</v>
      </c>
      <c r="AE14" s="136">
        <f t="shared" si="8"/>
        <v>1.95238095238095</v>
      </c>
      <c r="AF14" s="63">
        <f t="shared" si="9"/>
        <v>0.14285714285711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76">
        <v>11</v>
      </c>
      <c r="B15" s="174" t="str">
        <f>List1!B15</f>
        <v>Šťástka</v>
      </c>
      <c r="C15" s="194">
        <f>SUM(List1:List99!C15)*60*24/U15</f>
        <v>28.3</v>
      </c>
      <c r="D15" s="75">
        <f>SUM(List1:List99!D15)/$U15</f>
        <v>6.61904761904762</v>
      </c>
      <c r="E15" s="111">
        <f>SUM(List1:List99!E15)/$U15</f>
        <v>3.38095238095238</v>
      </c>
      <c r="F15" s="121">
        <f t="shared" si="1"/>
        <v>51.1</v>
      </c>
      <c r="G15" s="115">
        <f>SUM(List1:List99!G15)/$U15</f>
        <v>1.0952380952381</v>
      </c>
      <c r="H15" s="111">
        <f>SUM(List1:List99!H15)/$U15</f>
        <v>0.285714285714286</v>
      </c>
      <c r="I15" s="121">
        <f t="shared" si="2"/>
        <v>26.1</v>
      </c>
      <c r="J15" s="115">
        <f>SUM(List1:List99!J15)/$U15</f>
        <v>0.0476190476190476</v>
      </c>
      <c r="K15" s="111">
        <f>SUM(List1:List99!K15)/$U15</f>
        <v>0</v>
      </c>
      <c r="L15" s="121">
        <f>IF(OR($U15=0,J15=0),"",K15/J15*100)</f>
        <v>0</v>
      </c>
      <c r="M15" s="115">
        <f>SUM(List1:List99!M15)/$U15</f>
        <v>4.04761904761905</v>
      </c>
      <c r="N15" s="111">
        <f>SUM(List1:List99!N15)/$U15</f>
        <v>2.9047619047619</v>
      </c>
      <c r="O15" s="121">
        <f t="shared" si="3"/>
        <v>71.8</v>
      </c>
      <c r="P15" s="115">
        <f t="shared" si="4"/>
        <v>11.8095238095238</v>
      </c>
      <c r="Q15" s="111">
        <f t="shared" si="5"/>
        <v>6.57142857142857</v>
      </c>
      <c r="R15" s="121">
        <f t="shared" si="6"/>
        <v>55.6</v>
      </c>
      <c r="S15" s="206">
        <f>IF($U15=0,"",SUM(List1:List99!S15)/$U15)</f>
        <v>10.2380952380952</v>
      </c>
      <c r="T15" s="66">
        <f t="shared" si="7"/>
        <v>1.33333333333334</v>
      </c>
      <c r="U15" s="142">
        <f>SUM(List1:List99!U15)</f>
        <v>21</v>
      </c>
      <c r="V15" s="75">
        <f>IF($U15=0,"",SUM(List1:List99!V15)/$U15)</f>
        <v>3.04761904761905</v>
      </c>
      <c r="W15" s="59">
        <f>IF($U15=0,"",SUM(List1:List99!W15)/$U15)</f>
        <v>3.52380952380952</v>
      </c>
      <c r="X15" s="59">
        <f>IF($U15=0,"",SUM(List1:List99!X15)/$U15)</f>
        <v>3</v>
      </c>
      <c r="Y15" s="59">
        <f>IF($U15=0,"",SUM(List1:List99!Y15)/$U15)</f>
        <v>0.428571428571429</v>
      </c>
      <c r="Z15" s="111">
        <f>IF($U15=0,"",SUM(List1:List99!Z15)/$U15)</f>
        <v>1.04761904761905</v>
      </c>
      <c r="AA15" s="59">
        <f>IF($U15=0,"",SUM(List1:List99!AA15)/$U15)</f>
        <v>3.71428571428571</v>
      </c>
      <c r="AB15" s="75">
        <f>IF($U15=0,"",SUM(List1:List99!AB15)/$U15)</f>
        <v>4.85714285714286</v>
      </c>
      <c r="AC15" s="59">
        <f>IF($U15=0,"",SUM(List1:List99!AC15)/$U15)</f>
        <v>1.80952380952381</v>
      </c>
      <c r="AD15" s="78">
        <f>IF($U15=0,"",SUM(List1:List99!AD15)/$U15)</f>
        <v>3.28571428571429</v>
      </c>
      <c r="AE15" s="136">
        <f t="shared" si="8"/>
        <v>4.8095238095238</v>
      </c>
      <c r="AF15" s="63">
        <f t="shared" si="9"/>
        <v>6.14285714285714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76">
        <v>12</v>
      </c>
      <c r="B16" s="174" t="str">
        <f>List1!B16</f>
        <v>Hanzlík</v>
      </c>
      <c r="C16" s="194">
        <f>SUM(List1:List99!C16)*60*24/U16</f>
        <v>19.65</v>
      </c>
      <c r="D16" s="75">
        <f>SUM(List1:List99!D16)/$U16</f>
        <v>5.25</v>
      </c>
      <c r="E16" s="111">
        <f>SUM(List1:List99!E16)/$U16</f>
        <v>2.6875</v>
      </c>
      <c r="F16" s="121">
        <f t="shared" si="1"/>
        <v>51.2</v>
      </c>
      <c r="G16" s="115">
        <f>SUM(List1:List99!G16)/$U16</f>
        <v>1.75</v>
      </c>
      <c r="H16" s="111">
        <f>SUM(List1:List99!H16)/$U16</f>
        <v>0.5625</v>
      </c>
      <c r="I16" s="121">
        <f t="shared" si="2"/>
        <v>32.1</v>
      </c>
      <c r="J16" s="115">
        <f>SUM(List1:List99!J16)/$U16</f>
        <v>0.3125</v>
      </c>
      <c r="K16" s="111">
        <f>SUM(List1:List99!K16)/$U16</f>
        <v>0.125</v>
      </c>
      <c r="L16" s="121">
        <f aca="true" t="shared" si="10" ref="L16:L23">IF(OR($U16=0,J16=0),"",K16/J16*100)</f>
        <v>40</v>
      </c>
      <c r="M16" s="115">
        <f>SUM(List1:List99!M16)/$U16</f>
        <v>2.1875</v>
      </c>
      <c r="N16" s="111">
        <f>SUM(List1:List99!N16)/$U16</f>
        <v>1.5</v>
      </c>
      <c r="O16" s="121">
        <f t="shared" si="3"/>
        <v>68.6</v>
      </c>
      <c r="P16" s="115">
        <f t="shared" si="4"/>
        <v>9.5</v>
      </c>
      <c r="Q16" s="111">
        <f t="shared" si="5"/>
        <v>4.875</v>
      </c>
      <c r="R16" s="121">
        <f t="shared" si="6"/>
        <v>51.3</v>
      </c>
      <c r="S16" s="206">
        <f>IF($U16=0,"",SUM(List1:List99!S16)/$U16)</f>
        <v>8.375</v>
      </c>
      <c r="T16" s="66">
        <f t="shared" si="7"/>
        <v>0.25</v>
      </c>
      <c r="U16" s="142">
        <f>SUM(List1:List99!U16)</f>
        <v>16</v>
      </c>
      <c r="V16" s="75">
        <f>IF($U16=0,"",SUM(List1:List99!V16)/$U16)</f>
        <v>5.9375</v>
      </c>
      <c r="W16" s="59">
        <f>IF($U16=0,"",SUM(List1:List99!W16)/$U16)</f>
        <v>2.8125</v>
      </c>
      <c r="X16" s="59">
        <f>IF($U16=0,"",SUM(List1:List99!X16)/$U16)</f>
        <v>4.375</v>
      </c>
      <c r="Y16" s="59">
        <f>IF($U16=0,"",SUM(List1:List99!Y16)/$U16)</f>
        <v>0.0625</v>
      </c>
      <c r="Z16" s="111">
        <f>IF($U16=0,"",SUM(List1:List99!Z16)/$U16)</f>
        <v>0.9375</v>
      </c>
      <c r="AA16" s="59">
        <f>IF($U16=0,"",SUM(List1:List99!AA16)/$U16)</f>
        <v>2.875</v>
      </c>
      <c r="AB16" s="75">
        <f>IF($U16=0,"",SUM(List1:List99!AB16)/$U16)</f>
        <v>4</v>
      </c>
      <c r="AC16" s="59">
        <f>IF($U16=0,"",SUM(List1:List99!AC16)/$U16)</f>
        <v>0.8125</v>
      </c>
      <c r="AD16" s="78">
        <f>IF($U16=0,"",SUM(List1:List99!AD16)/$U16)</f>
        <v>3.625</v>
      </c>
      <c r="AE16" s="136">
        <f t="shared" si="8"/>
        <v>8.5625</v>
      </c>
      <c r="AF16" s="63">
        <f t="shared" si="9"/>
        <v>8.8125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76">
        <v>13</v>
      </c>
      <c r="B17" s="174" t="str">
        <f>List1!B17</f>
        <v>Štros</v>
      </c>
      <c r="C17" s="194">
        <f>SUM(List1:List99!C17)*60*24/U17</f>
        <v>12.16</v>
      </c>
      <c r="D17" s="75">
        <f>SUM(List1:List99!D17)/$U17</f>
        <v>2</v>
      </c>
      <c r="E17" s="111">
        <f>SUM(List1:List99!E17)/$U17</f>
        <v>0.941176470588235</v>
      </c>
      <c r="F17" s="121">
        <f t="shared" si="1"/>
        <v>47.1</v>
      </c>
      <c r="G17" s="115">
        <f>SUM(List1:List99!G17)/$U17</f>
        <v>1.70588235294118</v>
      </c>
      <c r="H17" s="111">
        <f>SUM(List1:List99!H17)/$U17</f>
        <v>0.470588235294118</v>
      </c>
      <c r="I17" s="121">
        <f t="shared" si="2"/>
        <v>27.6</v>
      </c>
      <c r="J17" s="115">
        <f>SUM(List1:List99!J17)/$U17</f>
        <v>0.0588235294117647</v>
      </c>
      <c r="K17" s="111">
        <f>SUM(List1:List99!K17)/$U17</f>
        <v>0.0588235294117647</v>
      </c>
      <c r="L17" s="121">
        <f t="shared" si="10"/>
        <v>100</v>
      </c>
      <c r="M17" s="115">
        <f>SUM(List1:List99!M17)/$U17</f>
        <v>1.05882352941176</v>
      </c>
      <c r="N17" s="111">
        <f>SUM(List1:List99!N17)/$U17</f>
        <v>0.823529411764706</v>
      </c>
      <c r="O17" s="121">
        <f t="shared" si="3"/>
        <v>77.8</v>
      </c>
      <c r="P17" s="115">
        <f t="shared" si="4"/>
        <v>4.8235294117647</v>
      </c>
      <c r="Q17" s="111">
        <f t="shared" si="5"/>
        <v>2.29411764705882</v>
      </c>
      <c r="R17" s="121">
        <f t="shared" si="6"/>
        <v>47.6</v>
      </c>
      <c r="S17" s="206">
        <f>IF($U17=0,"",SUM(List1:List99!S17)/$U17)</f>
        <v>3.82352941176471</v>
      </c>
      <c r="T17" s="66">
        <f t="shared" si="7"/>
        <v>-0.235294117647061</v>
      </c>
      <c r="U17" s="142">
        <f>SUM(List1:List99!U17)</f>
        <v>17</v>
      </c>
      <c r="V17" s="75">
        <f>IF($U17=0,"",SUM(List1:List99!V17)/$U17)</f>
        <v>1.47058823529412</v>
      </c>
      <c r="W17" s="59">
        <f>IF($U17=0,"",SUM(List1:List99!W17)/$U17)</f>
        <v>1.11764705882353</v>
      </c>
      <c r="X17" s="59">
        <f>IF($U17=0,"",SUM(List1:List99!X17)/$U17)</f>
        <v>0.941176470588235</v>
      </c>
      <c r="Y17" s="59">
        <f>IF($U17=0,"",SUM(List1:List99!Y17)/$U17)</f>
        <v>0.352941176470588</v>
      </c>
      <c r="Z17" s="111">
        <f>IF($U17=0,"",SUM(List1:List99!Z17)/$U17)</f>
        <v>0.411764705882353</v>
      </c>
      <c r="AA17" s="59">
        <f>IF($U17=0,"",SUM(List1:List99!AA17)/$U17)</f>
        <v>1.05882352941176</v>
      </c>
      <c r="AB17" s="75">
        <f>IF($U17=0,"",SUM(List1:List99!AB17)/$U17)</f>
        <v>2.47058823529412</v>
      </c>
      <c r="AC17" s="59">
        <f>IF($U17=0,"",SUM(List1:List99!AC17)/$U17)</f>
        <v>1.47058823529412</v>
      </c>
      <c r="AD17" s="78">
        <f>IF($U17=0,"",SUM(List1:List99!AD17)/$U17)</f>
        <v>1.82352941176471</v>
      </c>
      <c r="AE17" s="136">
        <f t="shared" si="8"/>
        <v>-0.411764705882364</v>
      </c>
      <c r="AF17" s="63">
        <f t="shared" si="9"/>
        <v>-0.647058823529425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hidden="1" thickBot="1">
      <c r="A18" s="176">
        <v>14</v>
      </c>
      <c r="B18" s="174">
        <f>List1!B18</f>
        <v>0</v>
      </c>
      <c r="C18" s="194">
        <f>IF($U18=0,"",SUM(List1:List99!C18)*60*24/U18)</f>
      </c>
      <c r="D18" s="75">
        <f>IF($U18=0,"",SUM(List1:List99!D18)/$U18)</f>
      </c>
      <c r="E18" s="111">
        <f>IF($U18=0,"",SUM(List1:List99!E18)/$U18)</f>
      </c>
      <c r="F18" s="121">
        <f>IF($U18=0,"",E18/D18*100)</f>
      </c>
      <c r="G18" s="115">
        <f>IF($U18=0,"",SUM(List1:List99!G18)/$U18)</f>
      </c>
      <c r="H18" s="111">
        <f>IF($U18=0,"",SUM(List1:List99!H18)/$U18)</f>
      </c>
      <c r="I18" s="121">
        <f>IF($U18=0,"",H18/G18*100)</f>
      </c>
      <c r="J18" s="115">
        <f>IF($U18=0,"",SUM(List1:List99!J18)/$U18)</f>
      </c>
      <c r="K18" s="111">
        <f>IF($U18=0,"",SUM(List1:List99!K18)/$U18)</f>
      </c>
      <c r="L18" s="121">
        <f t="shared" si="10"/>
      </c>
      <c r="M18" s="115">
        <f>IF($U18=0,"",SUM(List1:List99!M18)/$U18)</f>
      </c>
      <c r="N18" s="111">
        <f>IF($U18=0,"",SUM(List1:List99!N18)/$U18)</f>
      </c>
      <c r="O18" s="121">
        <f>IF($U18=0,"",N18/M18*100)</f>
      </c>
      <c r="P18" s="115">
        <f>IF($U18=0,"",D18+G18+J18+M18)</f>
      </c>
      <c r="Q18" s="111">
        <f>IF($U18=0,"",E18+H18+K18+N18)</f>
      </c>
      <c r="R18" s="121">
        <f>IF($U18=0,"",Q18/P18*100)</f>
      </c>
      <c r="S18" s="206">
        <f>IF($U18=0,"",SUM(List1:List99!S18)/$U18)</f>
      </c>
      <c r="T18" s="66">
        <f t="shared" si="7"/>
      </c>
      <c r="U18" s="142">
        <f>SUM(List1:List99!U18)</f>
        <v>0</v>
      </c>
      <c r="V18" s="75">
        <f>IF($U18=0,"",SUM(List1:List99!V18)/$U18)</f>
      </c>
      <c r="W18" s="59">
        <f>IF($U18=0,"",SUM(List1:List99!W18)/$U18)</f>
      </c>
      <c r="X18" s="59">
        <f>IF($U18=0,"",SUM(List1:List99!X18)/$U18)</f>
      </c>
      <c r="Y18" s="59">
        <f>IF($U18=0,"",SUM(List1:List99!Y18)/$U18)</f>
      </c>
      <c r="Z18" s="111">
        <f>IF($U18=0,"",SUM(List1:List99!Z18)/$U18)</f>
      </c>
      <c r="AA18" s="59">
        <f>IF($U18=0,"",SUM(List1:List99!AA18)/$U18)</f>
      </c>
      <c r="AB18" s="75">
        <f>IF($U18=0,"",SUM(List1:List99!AB18)/$U18)</f>
      </c>
      <c r="AC18" s="59">
        <f>IF($U18=0,"",SUM(List1:List99!AC18)/$U18)</f>
      </c>
      <c r="AD18" s="78">
        <f>IF($U18=0,"",SUM(List1:List99!AD18)/$U18)</f>
      </c>
      <c r="AE18" s="136">
        <f t="shared" si="8"/>
      </c>
      <c r="AF18" s="63">
        <f t="shared" si="9"/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76">
        <v>15</v>
      </c>
      <c r="B19" s="174" t="str">
        <f>List1!B19</f>
        <v>Písař</v>
      </c>
      <c r="C19" s="194">
        <f>IF($U19=0,"",SUM(List1:List99!C19)*60*24/U19)</f>
        <v>8.17</v>
      </c>
      <c r="D19" s="75">
        <f>IF($U19=0,"",SUM(List1:List99!D19)/$U19)</f>
        <v>0.5</v>
      </c>
      <c r="E19" s="111">
        <f>IF($U19=0,"",SUM(List1:List99!E19)/$U19)</f>
        <v>0.5</v>
      </c>
      <c r="F19" s="121">
        <f>IF($U19=0,"",E19/D19*100)</f>
        <v>100</v>
      </c>
      <c r="G19" s="115">
        <f>IF($U19=0,"",SUM(List1:List99!G19)/$U19)</f>
        <v>2</v>
      </c>
      <c r="H19" s="111">
        <f>IF($U19=0,"",SUM(List1:List99!H19)/$U19)</f>
        <v>0.5</v>
      </c>
      <c r="I19" s="121">
        <f>IF($U19=0,"",H19/G19*100)</f>
        <v>25</v>
      </c>
      <c r="J19" s="115">
        <f>IF($U19=0,"",SUM(List1:List99!J19)/$U19)</f>
        <v>0.5</v>
      </c>
      <c r="K19" s="111">
        <f>IF($U19=0,"",SUM(List1:List99!K19)/$U19)</f>
        <v>0</v>
      </c>
      <c r="L19" s="121">
        <f t="shared" si="10"/>
        <v>0</v>
      </c>
      <c r="M19" s="115">
        <f>IF($U19=0,"",SUM(List1:List99!M19)/$U19)</f>
        <v>0</v>
      </c>
      <c r="N19" s="111">
        <f>IF($U19=0,"",SUM(List1:List99!N19)/$U19)</f>
        <v>0</v>
      </c>
      <c r="O19" s="121" t="e">
        <f>IF($U19=0,"",N19/M19*100)</f>
        <v>#DIV/0!</v>
      </c>
      <c r="P19" s="115">
        <f>IF($U19=0,"",D19+G19+J19+M19)</f>
        <v>3</v>
      </c>
      <c r="Q19" s="111">
        <f>IF($U19=0,"",E19+H19+K19+N19)</f>
        <v>1</v>
      </c>
      <c r="R19" s="121">
        <f>IF($U19=0,"",Q19/P19*100)</f>
        <v>33.3</v>
      </c>
      <c r="S19" s="206">
        <f>IF($U19=0,"",SUM(List1:List99!S19)/$U19)</f>
        <v>2</v>
      </c>
      <c r="T19" s="66">
        <f t="shared" si="7"/>
        <v>-1</v>
      </c>
      <c r="U19" s="142">
        <f>SUM(List1:List99!U19)</f>
        <v>2</v>
      </c>
      <c r="V19" s="75">
        <f>IF($U19=0,"",SUM(List1:List99!V19)/$U19)</f>
        <v>0.5</v>
      </c>
      <c r="W19" s="59">
        <f>IF($U19=0,"",SUM(List1:List99!W19)/$U19)</f>
        <v>0</v>
      </c>
      <c r="X19" s="59">
        <f>IF($U19=0,"",SUM(List1:List99!X19)/$U19)</f>
        <v>0</v>
      </c>
      <c r="Y19" s="59">
        <f>IF($U19=0,"",SUM(List1:List99!Y19)/$U19)</f>
        <v>0</v>
      </c>
      <c r="Z19" s="111">
        <f>IF($U19=0,"",SUM(List1:List99!Z19)/$U19)</f>
        <v>0</v>
      </c>
      <c r="AA19" s="59">
        <f>IF($U19=0,"",SUM(List1:List99!AA19)/$U19)</f>
        <v>0.5</v>
      </c>
      <c r="AB19" s="75">
        <f>IF($U19=0,"",SUM(List1:List99!AB19)/$U19)</f>
        <v>2</v>
      </c>
      <c r="AC19" s="59">
        <f>IF($U19=0,"",SUM(List1:List99!AC19)/$U19)</f>
        <v>0</v>
      </c>
      <c r="AD19" s="78">
        <f>IF($U19=0,"",SUM(List1:List99!AD19)/$U19)</f>
        <v>1.5</v>
      </c>
      <c r="AE19" s="136">
        <f t="shared" si="8"/>
        <v>-2.5</v>
      </c>
      <c r="AF19" s="63">
        <f t="shared" si="9"/>
        <v>-3.5</v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76">
        <v>16</v>
      </c>
      <c r="B20" s="174" t="str">
        <f>List1!B20</f>
        <v>Ertelt</v>
      </c>
      <c r="C20" s="194">
        <f>SUM(List1:List99!C20)*60*24/U20</f>
        <v>13</v>
      </c>
      <c r="D20" s="75">
        <f>SUM(List1:List99!D20)/$U20</f>
        <v>1.27777777777778</v>
      </c>
      <c r="E20" s="111">
        <f>SUM(List1:List99!E20)/$U20</f>
        <v>0.888888888888889</v>
      </c>
      <c r="F20" s="121">
        <f t="shared" si="1"/>
        <v>69.6</v>
      </c>
      <c r="G20" s="115">
        <f>SUM(List1:List99!G20)/$U20</f>
        <v>1</v>
      </c>
      <c r="H20" s="111">
        <f>SUM(List1:List99!H20)/$U20</f>
        <v>0.444444444444444</v>
      </c>
      <c r="I20" s="121">
        <f t="shared" si="2"/>
        <v>44.4</v>
      </c>
      <c r="J20" s="115">
        <f>SUM(List1:List99!J20)/$U20</f>
        <v>2.11111111111111</v>
      </c>
      <c r="K20" s="111">
        <f>SUM(List1:List99!K20)/$U20</f>
        <v>0.277777777777778</v>
      </c>
      <c r="L20" s="121">
        <f t="shared" si="10"/>
        <v>13.2</v>
      </c>
      <c r="M20" s="115">
        <f>SUM(List1:List99!M20)/$U20</f>
        <v>1.16666666666667</v>
      </c>
      <c r="N20" s="111">
        <f>SUM(List1:List99!N20)/$U20</f>
        <v>0.777777777777778</v>
      </c>
      <c r="O20" s="121">
        <f t="shared" si="3"/>
        <v>66.7</v>
      </c>
      <c r="P20" s="115">
        <f t="shared" si="4"/>
        <v>5.55555555555556</v>
      </c>
      <c r="Q20" s="111">
        <f t="shared" si="5"/>
        <v>2.38888888888889</v>
      </c>
      <c r="R20" s="121">
        <f t="shared" si="6"/>
        <v>43</v>
      </c>
      <c r="S20" s="206">
        <f>IF($U20=0,"",SUM(List1:List99!S20)/$U20)</f>
        <v>4.27777777777778</v>
      </c>
      <c r="T20" s="66">
        <f t="shared" si="7"/>
        <v>-0.777777777777779</v>
      </c>
      <c r="U20" s="142">
        <f>SUM(List1:List99!U20)</f>
        <v>18</v>
      </c>
      <c r="V20" s="75">
        <f>IF($U20=0,"",SUM(List1:List99!V20)/$U20)</f>
        <v>0.833333333333333</v>
      </c>
      <c r="W20" s="59">
        <f>IF($U20=0,"",SUM(List1:List99!W20)/$U20)</f>
        <v>0.611111111111111</v>
      </c>
      <c r="X20" s="59">
        <f>IF($U20=0,"",SUM(List1:List99!X20)/$U20)</f>
        <v>1.77777777777778</v>
      </c>
      <c r="Y20" s="59">
        <f>IF($U20=0,"",SUM(List1:List99!Y20)/$U20)</f>
        <v>0.111111111111111</v>
      </c>
      <c r="Z20" s="111">
        <f>IF($U20=0,"",SUM(List1:List99!Z20)/$U20)</f>
        <v>0.944444444444444</v>
      </c>
      <c r="AA20" s="59">
        <f>IF($U20=0,"",SUM(List1:List99!AA20)/$U20)</f>
        <v>1.05555555555556</v>
      </c>
      <c r="AB20" s="75">
        <f>IF($U20=0,"",SUM(List1:List99!AB20)/$U20)</f>
        <v>1.55555555555556</v>
      </c>
      <c r="AC20" s="59">
        <f>IF($U20=0,"",SUM(List1:List99!AC20)/$U20)</f>
        <v>1.55555555555556</v>
      </c>
      <c r="AD20" s="78">
        <f>IF($U20=0,"",SUM(List1:List99!AD20)/$U20)</f>
        <v>1.33333333333333</v>
      </c>
      <c r="AE20" s="136">
        <f t="shared" si="8"/>
        <v>0.888888888888889</v>
      </c>
      <c r="AF20" s="63">
        <f t="shared" si="9"/>
        <v>0.11111111111111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76">
        <v>17</v>
      </c>
      <c r="B21" s="174" t="str">
        <f>List1!B21</f>
        <v>Rameš M.</v>
      </c>
      <c r="C21" s="194">
        <f>SUM(List1:List99!C21)*60*24/U21</f>
        <v>15.12</v>
      </c>
      <c r="D21" s="75">
        <f>SUM(List1:List99!D21)/$U21</f>
        <v>2.16666666666667</v>
      </c>
      <c r="E21" s="111">
        <f>SUM(List1:List99!E21)/$U21</f>
        <v>1</v>
      </c>
      <c r="F21" s="121">
        <f t="shared" si="1"/>
        <v>46.2</v>
      </c>
      <c r="G21" s="115">
        <f>SUM(List1:List99!G21)/$U21</f>
        <v>1</v>
      </c>
      <c r="H21" s="111">
        <f>SUM(List1:List99!H21)/$U21</f>
        <v>0.333333333333333</v>
      </c>
      <c r="I21" s="121">
        <f t="shared" si="2"/>
        <v>33.3</v>
      </c>
      <c r="J21" s="115">
        <f>SUM(List1:List99!J21)/$U21</f>
        <v>1.61111111111111</v>
      </c>
      <c r="K21" s="111">
        <f>SUM(List1:List99!K21)/$U21</f>
        <v>0.5</v>
      </c>
      <c r="L21" s="121">
        <f t="shared" si="10"/>
        <v>31</v>
      </c>
      <c r="M21" s="115">
        <f>SUM(List1:List99!M21)/$U21</f>
        <v>2.83333333333333</v>
      </c>
      <c r="N21" s="111">
        <f>SUM(List1:List99!N21)/$U21</f>
        <v>1.72222222222222</v>
      </c>
      <c r="O21" s="121">
        <f t="shared" si="3"/>
        <v>60.8</v>
      </c>
      <c r="P21" s="115">
        <f t="shared" si="4"/>
        <v>7.61111111111111</v>
      </c>
      <c r="Q21" s="111">
        <f t="shared" si="5"/>
        <v>3.55555555555555</v>
      </c>
      <c r="R21" s="121">
        <f t="shared" si="6"/>
        <v>46.7</v>
      </c>
      <c r="S21" s="206">
        <f>IF($U21=0,"",SUM(List1:List99!S21)/$U21)</f>
        <v>5.88888888888889</v>
      </c>
      <c r="T21" s="66">
        <f t="shared" si="7"/>
        <v>-0.50000000000001</v>
      </c>
      <c r="U21" s="142">
        <f>SUM(List1:List99!U21)</f>
        <v>18</v>
      </c>
      <c r="V21" s="75">
        <f>IF($U21=0,"",SUM(List1:List99!V21)/$U21)</f>
        <v>0.833333333333333</v>
      </c>
      <c r="W21" s="59">
        <f>IF($U21=0,"",SUM(List1:List99!W21)/$U21)</f>
        <v>0.5</v>
      </c>
      <c r="X21" s="59">
        <f>IF($U21=0,"",SUM(List1:List99!X21)/$U21)</f>
        <v>2.5</v>
      </c>
      <c r="Y21" s="59">
        <f>IF($U21=0,"",SUM(List1:List99!Y21)/$U21)</f>
        <v>0</v>
      </c>
      <c r="Z21" s="111">
        <f>IF($U21=0,"",SUM(List1:List99!Z21)/$U21)</f>
        <v>2.83333333333333</v>
      </c>
      <c r="AA21" s="59">
        <f>IF($U21=0,"",SUM(List1:List99!AA21)/$U21)</f>
        <v>3.05555555555556</v>
      </c>
      <c r="AB21" s="75">
        <f>IF($U21=0,"",SUM(List1:List99!AB21)/$U21)</f>
        <v>2.72222222222222</v>
      </c>
      <c r="AC21" s="59">
        <f>IF($U21=0,"",SUM(List1:List99!AC21)/$U21)</f>
        <v>2.94444444444444</v>
      </c>
      <c r="AD21" s="78">
        <f>IF($U21=0,"",SUM(List1:List99!AD21)/$U21)</f>
        <v>2.38888888888889</v>
      </c>
      <c r="AE21" s="136">
        <f t="shared" si="8"/>
        <v>1.66666666666667</v>
      </c>
      <c r="AF21" s="63">
        <f t="shared" si="9"/>
        <v>1.16666666666666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>
      <c r="A22" s="176">
        <v>18</v>
      </c>
      <c r="B22" s="174" t="str">
        <f>List1!B22</f>
        <v>Čekal</v>
      </c>
      <c r="C22" s="194">
        <f>SUM(List1:List99!C22)*60*24/U22</f>
        <v>19.75</v>
      </c>
      <c r="D22" s="75">
        <f>SUM(List1:List99!D22)/$U22</f>
        <v>0.818181818181818</v>
      </c>
      <c r="E22" s="111">
        <f>SUM(List1:List99!E22)/$U22</f>
        <v>0.272727272727273</v>
      </c>
      <c r="F22" s="121">
        <f t="shared" si="1"/>
        <v>33.3</v>
      </c>
      <c r="G22" s="115">
        <f>SUM(List1:List99!G22)/$U22</f>
        <v>0.409090909090909</v>
      </c>
      <c r="H22" s="111">
        <f>SUM(List1:List99!H22)/$U22</f>
        <v>0.0909090909090909</v>
      </c>
      <c r="I22" s="121">
        <f t="shared" si="2"/>
        <v>22.2</v>
      </c>
      <c r="J22" s="115">
        <f>SUM(List1:List99!J22)/$U22</f>
        <v>3</v>
      </c>
      <c r="K22" s="111">
        <f>SUM(List1:List99!K22)/$U22</f>
        <v>0.5</v>
      </c>
      <c r="L22" s="121">
        <f t="shared" si="10"/>
        <v>16.7</v>
      </c>
      <c r="M22" s="115">
        <f>SUM(List1:List99!M22)/$U22</f>
        <v>1.22727272727273</v>
      </c>
      <c r="N22" s="111">
        <f>SUM(List1:List99!N22)/$U22</f>
        <v>1.04545454545455</v>
      </c>
      <c r="O22" s="121">
        <f t="shared" si="3"/>
        <v>85.2</v>
      </c>
      <c r="P22" s="115">
        <f t="shared" si="4"/>
        <v>5.45454545454546</v>
      </c>
      <c r="Q22" s="111">
        <f t="shared" si="5"/>
        <v>1.90909090909091</v>
      </c>
      <c r="R22" s="121">
        <f t="shared" si="6"/>
        <v>35</v>
      </c>
      <c r="S22" s="206">
        <f>IF($U22=0,"",SUM(List1:List99!S22)/$U22)</f>
        <v>3.27272727272727</v>
      </c>
      <c r="T22" s="66">
        <f t="shared" si="7"/>
        <v>-1.63636363636364</v>
      </c>
      <c r="U22" s="142">
        <f>SUM(List1:List99!U22)</f>
        <v>22</v>
      </c>
      <c r="V22" s="75">
        <f>IF($U22=0,"",SUM(List1:List99!V22)/$U22)</f>
        <v>1.40909090909091</v>
      </c>
      <c r="W22" s="59">
        <f>IF($U22=0,"",SUM(List1:List99!W22)/$U22)</f>
        <v>0.409090909090909</v>
      </c>
      <c r="X22" s="59">
        <f>IF($U22=0,"",SUM(List1:List99!X22)/$U22)</f>
        <v>0.954545454545455</v>
      </c>
      <c r="Y22" s="59">
        <f>IF($U22=0,"",SUM(List1:List99!Y22)/$U22)</f>
        <v>0.0454545454545455</v>
      </c>
      <c r="Z22" s="111">
        <f>IF($U22=0,"",SUM(List1:List99!Z22)/$U22)</f>
        <v>0.772727272727273</v>
      </c>
      <c r="AA22" s="59">
        <f>IF($U22=0,"",SUM(List1:List99!AA22)/$U22)</f>
        <v>0.5</v>
      </c>
      <c r="AB22" s="75">
        <f>IF($U22=0,"",SUM(List1:List99!AB22)/$U22)</f>
        <v>2.72727272727273</v>
      </c>
      <c r="AC22" s="59">
        <f>IF($U22=0,"",SUM(List1:List99!AC22)/$U22)</f>
        <v>1.36363636363636</v>
      </c>
      <c r="AD22" s="78">
        <f>IF($U22=0,"",SUM(List1:List99!AD22)/$U22)</f>
        <v>1.5</v>
      </c>
      <c r="AE22" s="136">
        <f t="shared" si="8"/>
        <v>-1.5</v>
      </c>
      <c r="AF22" s="63">
        <f t="shared" si="9"/>
        <v>-3.13636363636364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77">
        <v>19</v>
      </c>
      <c r="B23" s="198">
        <f>List1!B23</f>
        <v>0</v>
      </c>
      <c r="C23" s="195">
        <f>IF($U23=0,"",SUM(List1:List99!C23)*60*24/U23)</f>
      </c>
      <c r="D23" s="101">
        <f>IF($U23=0,"",SUM(List1:List99!D23)/$U23)</f>
      </c>
      <c r="E23" s="112">
        <f>IF($U23=0,"",SUM(List1:List99!E23)/$U23)</f>
      </c>
      <c r="F23" s="144">
        <f>IF($U23=0,"",E23/D23*100)</f>
      </c>
      <c r="G23" s="116">
        <f>IF($U23=0,"",SUM(List1:List99!G23)/$U23)</f>
      </c>
      <c r="H23" s="112">
        <f>IF($U23=0,"",SUM(List1:List99!H23)/$U23)</f>
      </c>
      <c r="I23" s="144">
        <f>IF($U23=0,"",H23/G23*100)</f>
      </c>
      <c r="J23" s="116">
        <f>IF($U23=0,"",SUM(List1:List99!J23)/$U23)</f>
      </c>
      <c r="K23" s="112">
        <f>IF($U23=0,"",SUM(List1:List99!K23)/$U23)</f>
      </c>
      <c r="L23" s="144">
        <f t="shared" si="10"/>
      </c>
      <c r="M23" s="116">
        <f>IF($U23=0,"",SUM(List1:List99!M23)/$U23)</f>
      </c>
      <c r="N23" s="112">
        <f>IF($U23=0,"",SUM(List1:List99!N23)/$U23)</f>
      </c>
      <c r="O23" s="144">
        <f>IF($U23=0,"",N23/M23*100)</f>
      </c>
      <c r="P23" s="116">
        <f>IF($U23=0,"",D23+G23+J23+M23)</f>
      </c>
      <c r="Q23" s="112">
        <f>IF($U23=0,"",E23+H23+K23+N23)</f>
      </c>
      <c r="R23" s="144">
        <f>IF($U23=0,"",Q23/P23*100)</f>
      </c>
      <c r="S23" s="229">
        <f>IF($U23=0,"",SUM(List1:List99!S23)/$U23)</f>
      </c>
      <c r="T23" s="65">
        <f>IF($U23=0,"",(2*Q23)-P23)</f>
      </c>
      <c r="U23" s="143">
        <f>SUM(List1:List99!U23)</f>
        <v>0</v>
      </c>
      <c r="V23" s="101">
        <f>IF($U23=0,"",SUM(List1:List99!V23)/$U23)</f>
      </c>
      <c r="W23" s="102">
        <f>IF($U23=0,"",SUM(List1:List99!W23)/$U23)</f>
      </c>
      <c r="X23" s="102">
        <f>IF($U23=0,"",SUM(List1:List99!X23)/$U23)</f>
      </c>
      <c r="Y23" s="102">
        <f>IF($U23=0,"",SUM(List1:List99!Y23)/$U23)</f>
      </c>
      <c r="Z23" s="112">
        <f>IF($U23=0,"",SUM(List1:List99!Z23)/$U23)</f>
      </c>
      <c r="AA23" s="102">
        <f>IF($U23=0,"",SUM(List1:List99!AA23)/$U23)</f>
      </c>
      <c r="AB23" s="101">
        <f>IF($U23=0,"",SUM(List1:List99!AB23)/$U23)</f>
      </c>
      <c r="AC23" s="102">
        <f>IF($U23=0,"",SUM(List1:List99!AC23)/$U23)</f>
      </c>
      <c r="AD23" s="103">
        <f>IF($U23=0,"",SUM(List1:List99!AD23)/$U23)</f>
      </c>
      <c r="AE23" s="108">
        <f t="shared" si="8"/>
      </c>
      <c r="AF23" s="55">
        <f t="shared" si="9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</sheetData>
  <printOptions/>
  <pageMargins left="0.36" right="0.63" top="0.63" bottom="0.1968503937007874" header="0.15748031496062992" footer="0.11811023622047245"/>
  <pageSetup fitToHeight="1" fitToWidth="1" horizontalDpi="600" verticalDpi="600" orientation="landscape" paperSize="9" scale="8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24"/>
  <dimension ref="A1:D23"/>
  <sheetViews>
    <sheetView zoomScale="75" zoomScaleNormal="75" workbookViewId="0" topLeftCell="A1">
      <selection activeCell="I15" sqref="I15"/>
    </sheetView>
  </sheetViews>
  <sheetFormatPr defaultColWidth="9.00390625" defaultRowHeight="12.75"/>
  <cols>
    <col min="1" max="1" width="4.00390625" style="0" customWidth="1"/>
    <col min="2" max="2" width="5.25390625" style="0" customWidth="1"/>
    <col min="3" max="3" width="4.875" style="0" customWidth="1"/>
    <col min="4" max="4" width="3.75390625" style="0" customWidth="1"/>
  </cols>
  <sheetData>
    <row r="1" spans="1:4" ht="12.75">
      <c r="A1">
        <v>1</v>
      </c>
      <c r="B1">
        <f>SUM(A1)</f>
        <v>1</v>
      </c>
      <c r="C1" s="137">
        <f>SUM(List1:List2!$F$2)</f>
        <v>3</v>
      </c>
      <c r="D1">
        <f>IF(B1=C1,A1,0)</f>
        <v>0</v>
      </c>
    </row>
    <row r="2" spans="1:4" ht="12.75">
      <c r="A2">
        <v>2</v>
      </c>
      <c r="B2">
        <f>SUM(A$1:A2)</f>
        <v>3</v>
      </c>
      <c r="C2" s="137">
        <f>SUM(List1:List2!$F$2)</f>
        <v>3</v>
      </c>
      <c r="D2">
        <f aca="true" t="shared" si="0" ref="D2:D22">IF(B2=C2,A2,0)</f>
        <v>2</v>
      </c>
    </row>
    <row r="3" spans="1:4" ht="12.75">
      <c r="A3">
        <v>3</v>
      </c>
      <c r="B3">
        <f>SUM(A$1:A3)</f>
        <v>6</v>
      </c>
      <c r="C3" s="137">
        <f>SUM(List1:List2!$F$2)</f>
        <v>3</v>
      </c>
      <c r="D3">
        <f t="shared" si="0"/>
        <v>0</v>
      </c>
    </row>
    <row r="4" spans="1:4" ht="12.75">
      <c r="A4">
        <v>4</v>
      </c>
      <c r="B4">
        <f>SUM(A$1:A4)</f>
        <v>10</v>
      </c>
      <c r="C4" s="137">
        <f>SUM(List1:List2!$F$2)</f>
        <v>3</v>
      </c>
      <c r="D4">
        <f t="shared" si="0"/>
        <v>0</v>
      </c>
    </row>
    <row r="5" spans="1:4" ht="12.75">
      <c r="A5">
        <v>5</v>
      </c>
      <c r="B5">
        <f>SUM(A$1:A5)</f>
        <v>15</v>
      </c>
      <c r="C5" s="137">
        <f>SUM(List1:List2!$F$2)</f>
        <v>3</v>
      </c>
      <c r="D5">
        <f t="shared" si="0"/>
        <v>0</v>
      </c>
    </row>
    <row r="6" spans="1:4" ht="12.75">
      <c r="A6">
        <v>6</v>
      </c>
      <c r="B6">
        <f>SUM(A$1:A6)</f>
        <v>21</v>
      </c>
      <c r="C6" s="137">
        <f>SUM(List1:List2!$F$2)</f>
        <v>3</v>
      </c>
      <c r="D6">
        <f t="shared" si="0"/>
        <v>0</v>
      </c>
    </row>
    <row r="7" spans="1:4" ht="12.75">
      <c r="A7">
        <v>7</v>
      </c>
      <c r="B7">
        <f>SUM(A$1:A7)</f>
        <v>28</v>
      </c>
      <c r="C7" s="137">
        <f>SUM(List1:List2!$F$2)</f>
        <v>3</v>
      </c>
      <c r="D7">
        <f t="shared" si="0"/>
        <v>0</v>
      </c>
    </row>
    <row r="8" spans="1:4" ht="12.75">
      <c r="A8">
        <v>8</v>
      </c>
      <c r="B8">
        <f>SUM(A$1:A8)</f>
        <v>36</v>
      </c>
      <c r="C8" s="137">
        <f>SUM(List1:List2!$F$2)</f>
        <v>3</v>
      </c>
      <c r="D8">
        <f t="shared" si="0"/>
        <v>0</v>
      </c>
    </row>
    <row r="9" spans="1:4" ht="12.75">
      <c r="A9">
        <v>9</v>
      </c>
      <c r="B9">
        <f>SUM(A$1:A9)</f>
        <v>45</v>
      </c>
      <c r="C9" s="137">
        <f>SUM(List1:List2!$F$2)</f>
        <v>3</v>
      </c>
      <c r="D9">
        <f t="shared" si="0"/>
        <v>0</v>
      </c>
    </row>
    <row r="10" spans="1:4" ht="12.75">
      <c r="A10">
        <v>10</v>
      </c>
      <c r="B10">
        <f>SUM(A$1:A10)</f>
        <v>55</v>
      </c>
      <c r="C10" s="137">
        <f>SUM(List1:List2!$F$2)</f>
        <v>3</v>
      </c>
      <c r="D10">
        <f t="shared" si="0"/>
        <v>0</v>
      </c>
    </row>
    <row r="11" spans="1:4" ht="12.75">
      <c r="A11">
        <v>11</v>
      </c>
      <c r="B11">
        <f>SUM(A$1:A11)</f>
        <v>66</v>
      </c>
      <c r="C11" s="137">
        <f>SUM(List1:List2!$F$2)</f>
        <v>3</v>
      </c>
      <c r="D11">
        <f t="shared" si="0"/>
        <v>0</v>
      </c>
    </row>
    <row r="12" spans="1:4" ht="12.75">
      <c r="A12">
        <v>12</v>
      </c>
      <c r="B12">
        <f>SUM(A$1:A12)</f>
        <v>78</v>
      </c>
      <c r="C12" s="137">
        <f>SUM(List1:List2!$F$2)</f>
        <v>3</v>
      </c>
      <c r="D12">
        <f t="shared" si="0"/>
        <v>0</v>
      </c>
    </row>
    <row r="13" spans="1:4" ht="12.75">
      <c r="A13">
        <v>13</v>
      </c>
      <c r="B13">
        <f>SUM(A$1:A13)</f>
        <v>91</v>
      </c>
      <c r="C13" s="137">
        <f>SUM(List1:List2!$F$2)</f>
        <v>3</v>
      </c>
      <c r="D13">
        <f t="shared" si="0"/>
        <v>0</v>
      </c>
    </row>
    <row r="14" spans="1:4" ht="12.75">
      <c r="A14">
        <v>14</v>
      </c>
      <c r="B14">
        <f>SUM(A$1:A14)</f>
        <v>105</v>
      </c>
      <c r="C14" s="137">
        <f>SUM(List1:List2!$F$2)</f>
        <v>3</v>
      </c>
      <c r="D14">
        <f t="shared" si="0"/>
        <v>0</v>
      </c>
    </row>
    <row r="15" spans="1:4" ht="12.75">
      <c r="A15">
        <v>15</v>
      </c>
      <c r="B15">
        <f>SUM(A$1:A15)</f>
        <v>120</v>
      </c>
      <c r="C15" s="137">
        <f>SUM(List1:List2!$F$2)</f>
        <v>3</v>
      </c>
      <c r="D15">
        <f t="shared" si="0"/>
        <v>0</v>
      </c>
    </row>
    <row r="16" spans="1:4" ht="12.75">
      <c r="A16">
        <v>16</v>
      </c>
      <c r="B16">
        <f>SUM(A$1:A16)</f>
        <v>136</v>
      </c>
      <c r="C16" s="137">
        <f>SUM(List1:List2!$F$2)</f>
        <v>3</v>
      </c>
      <c r="D16">
        <f t="shared" si="0"/>
        <v>0</v>
      </c>
    </row>
    <row r="17" spans="1:4" ht="12.75">
      <c r="A17">
        <v>17</v>
      </c>
      <c r="B17">
        <f>SUM(A$1:A17)</f>
        <v>153</v>
      </c>
      <c r="C17" s="137">
        <f>SUM(List1:List2!$F$2)</f>
        <v>3</v>
      </c>
      <c r="D17">
        <f t="shared" si="0"/>
        <v>0</v>
      </c>
    </row>
    <row r="18" spans="1:4" ht="12.75">
      <c r="A18">
        <v>18</v>
      </c>
      <c r="B18">
        <f>SUM(A$1:A18)</f>
        <v>171</v>
      </c>
      <c r="C18" s="137">
        <f>SUM(List1:List2!$F$2)</f>
        <v>3</v>
      </c>
      <c r="D18">
        <f t="shared" si="0"/>
        <v>0</v>
      </c>
    </row>
    <row r="19" spans="1:4" ht="12.75">
      <c r="A19">
        <v>19</v>
      </c>
      <c r="B19">
        <f>SUM(A$1:A19)</f>
        <v>190</v>
      </c>
      <c r="C19" s="137">
        <f>SUM(List1:List2!$F$2)</f>
        <v>3</v>
      </c>
      <c r="D19">
        <f t="shared" si="0"/>
        <v>0</v>
      </c>
    </row>
    <row r="20" spans="1:4" ht="12.75">
      <c r="A20">
        <v>20</v>
      </c>
      <c r="B20">
        <f>SUM(A$1:A20)</f>
        <v>210</v>
      </c>
      <c r="C20" s="137">
        <f>SUM(List1:List2!$F$2)</f>
        <v>3</v>
      </c>
      <c r="D20">
        <f t="shared" si="0"/>
        <v>0</v>
      </c>
    </row>
    <row r="21" spans="1:4" ht="12.75">
      <c r="A21">
        <v>21</v>
      </c>
      <c r="B21">
        <f>SUM(A$1:A21)</f>
        <v>231</v>
      </c>
      <c r="C21" s="137">
        <f>SUM(List1:List2!$F$2)</f>
        <v>3</v>
      </c>
      <c r="D21">
        <f t="shared" si="0"/>
        <v>0</v>
      </c>
    </row>
    <row r="22" spans="1:4" ht="12.75">
      <c r="A22">
        <v>22</v>
      </c>
      <c r="B22">
        <f>SUM(A$1:A22)</f>
        <v>253</v>
      </c>
      <c r="C22" s="137">
        <f>SUM(List1:List2!$F$2)</f>
        <v>3</v>
      </c>
      <c r="D22">
        <f t="shared" si="0"/>
        <v>0</v>
      </c>
    </row>
    <row r="23" ht="12.75">
      <c r="D23">
        <f>SUM(D1:D22)</f>
        <v>2</v>
      </c>
    </row>
  </sheetData>
  <printOptions/>
  <pageMargins left="0.75" right="0.75" top="1" bottom="1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3"/>
  <sheetViews>
    <sheetView zoomScale="85" zoomScaleNormal="85" workbookViewId="0" topLeftCell="A1">
      <selection activeCell="S22" sqref="S22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4.00390625" style="49" customWidth="1"/>
    <col min="4" max="4" width="4.25390625" style="0" customWidth="1"/>
    <col min="5" max="5" width="4.75390625" style="0" customWidth="1"/>
    <col min="6" max="6" width="6.375" style="0" customWidth="1"/>
    <col min="7" max="7" width="4.25390625" style="0" customWidth="1"/>
    <col min="8" max="8" width="4.75390625" style="0" customWidth="1"/>
    <col min="9" max="9" width="5.25390625" style="0" customWidth="1"/>
    <col min="10" max="10" width="4.625" style="0" customWidth="1"/>
    <col min="11" max="11" width="4.875" style="0" customWidth="1"/>
    <col min="12" max="12" width="5.375" style="0" customWidth="1"/>
    <col min="13" max="13" width="4.25390625" style="0" customWidth="1"/>
    <col min="14" max="14" width="4.75390625" style="0" customWidth="1"/>
    <col min="15" max="15" width="5.375" style="0" customWidth="1"/>
    <col min="16" max="17" width="4.75390625" style="0" customWidth="1"/>
    <col min="18" max="18" width="5.25390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s="351" customFormat="1" ht="26.25" customHeight="1">
      <c r="A1" s="346"/>
      <c r="B1" s="147" t="s">
        <v>118</v>
      </c>
      <c r="C1" s="347"/>
      <c r="D1" s="147"/>
      <c r="E1" s="147"/>
      <c r="F1" s="147"/>
      <c r="G1" s="147"/>
      <c r="H1" s="147"/>
      <c r="I1" s="147"/>
      <c r="J1" s="147"/>
      <c r="K1" s="147"/>
      <c r="L1" s="348"/>
      <c r="M1" s="347"/>
      <c r="N1" s="147"/>
      <c r="O1" s="348"/>
      <c r="P1" s="349"/>
      <c r="Q1" s="147" t="s">
        <v>32</v>
      </c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188"/>
      <c r="AE1" s="188"/>
      <c r="AF1" s="350"/>
    </row>
    <row r="2" spans="1:32" ht="18" customHeight="1" thickBot="1">
      <c r="A2" s="18"/>
      <c r="B2" s="79" t="s">
        <v>58</v>
      </c>
      <c r="C2" s="44"/>
      <c r="D2" s="20"/>
      <c r="E2" s="99" t="s">
        <v>27</v>
      </c>
      <c r="F2" s="100"/>
      <c r="G2" s="70"/>
      <c r="H2" s="88"/>
      <c r="I2" s="92"/>
      <c r="J2" s="89"/>
      <c r="K2" s="90"/>
      <c r="L2" s="20" t="s">
        <v>119</v>
      </c>
      <c r="M2" s="83"/>
      <c r="N2" s="20"/>
      <c r="O2" s="20"/>
      <c r="P2" s="19"/>
      <c r="Q2" s="5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7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126" t="s">
        <v>12</v>
      </c>
      <c r="T4" s="41" t="s">
        <v>13</v>
      </c>
      <c r="U4" s="131" t="s">
        <v>30</v>
      </c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135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127"/>
      <c r="T5" s="30"/>
      <c r="U5" s="132"/>
      <c r="V5" s="37"/>
      <c r="W5" s="28"/>
      <c r="X5" s="28"/>
      <c r="Y5" s="28"/>
      <c r="Z5" s="152"/>
      <c r="AA5" s="29"/>
      <c r="AB5" s="37"/>
      <c r="AC5" s="28"/>
      <c r="AD5" s="29"/>
      <c r="AE5" s="127"/>
      <c r="AF5" s="26"/>
    </row>
    <row r="6" spans="1:32" ht="3" customHeight="1" thickBot="1" thickTop="1">
      <c r="A6" s="11"/>
      <c r="B6" s="3"/>
      <c r="C6" s="48"/>
      <c r="D6" s="9"/>
      <c r="E6" s="3"/>
      <c r="F6" s="119"/>
      <c r="G6" s="9"/>
      <c r="H6" s="33"/>
      <c r="I6" s="119"/>
      <c r="J6" s="9"/>
      <c r="K6" s="3"/>
      <c r="L6" s="119"/>
      <c r="M6" s="9"/>
      <c r="N6" s="3"/>
      <c r="O6" s="119"/>
      <c r="P6" s="9"/>
      <c r="Q6" s="3"/>
      <c r="R6" s="119"/>
      <c r="S6" s="128"/>
      <c r="T6" s="11"/>
      <c r="U6" s="132"/>
      <c r="V6" s="133"/>
      <c r="W6" s="134"/>
      <c r="X6" s="134"/>
      <c r="Y6" s="134"/>
      <c r="Z6" s="178"/>
      <c r="AA6" s="119"/>
      <c r="AB6" s="133"/>
      <c r="AC6" s="134"/>
      <c r="AD6" s="119"/>
      <c r="AE6" s="146"/>
      <c r="AF6" s="11"/>
    </row>
    <row r="7" spans="1:59" s="62" customFormat="1" ht="22.5" customHeight="1" hidden="1" thickBot="1">
      <c r="A7" s="104">
        <v>0</v>
      </c>
      <c r="B7" s="64">
        <f>List1!B7</f>
        <v>0</v>
      </c>
      <c r="C7" s="66" t="e">
        <f>(suma!C7)/(suma!C7)*40</f>
        <v>#VALUE!</v>
      </c>
      <c r="D7" s="75" t="e">
        <f>(suma!D7)/(suma!$C7)*40</f>
        <v>#VALUE!</v>
      </c>
      <c r="E7" s="78" t="e">
        <f>(suma!E7)/(suma!$C7)*40</f>
        <v>#VALUE!</v>
      </c>
      <c r="F7" s="120" t="e">
        <f aca="true" t="shared" si="0" ref="F7:F23">E7/D7*100</f>
        <v>#VALUE!</v>
      </c>
      <c r="G7" s="75" t="e">
        <f>(suma!G7)/(suma!$C7)*40</f>
        <v>#VALUE!</v>
      </c>
      <c r="H7" s="78" t="e">
        <f>(suma!H7)/(suma!$C7)*40</f>
        <v>#VALUE!</v>
      </c>
      <c r="I7" s="120" t="e">
        <f aca="true" t="shared" si="1" ref="I7:I23">H7/G7*100</f>
        <v>#VALUE!</v>
      </c>
      <c r="J7" s="75" t="e">
        <f>(suma!J7)/(suma!$C7)*40</f>
        <v>#VALUE!</v>
      </c>
      <c r="K7" s="78" t="e">
        <f>(suma!K7)/(suma!$C7)*40</f>
        <v>#VALUE!</v>
      </c>
      <c r="L7" s="120" t="e">
        <f aca="true" t="shared" si="2" ref="L7:L23">K7/J7*100</f>
        <v>#VALUE!</v>
      </c>
      <c r="M7" s="75" t="e">
        <f>(suma!M7)/(suma!$C7)*40</f>
        <v>#VALUE!</v>
      </c>
      <c r="N7" s="78" t="e">
        <f>(suma!N7)/(suma!$C7)*40</f>
        <v>#VALUE!</v>
      </c>
      <c r="O7" s="120" t="e">
        <f aca="true" t="shared" si="3" ref="O7:O23">N7/M7*100</f>
        <v>#VALUE!</v>
      </c>
      <c r="P7" s="115" t="e">
        <f aca="true" t="shared" si="4" ref="P7:Q23">D7+G7+J7+M7</f>
        <v>#VALUE!</v>
      </c>
      <c r="Q7" s="111" t="e">
        <f t="shared" si="4"/>
        <v>#VALUE!</v>
      </c>
      <c r="R7" s="120" t="e">
        <f aca="true" t="shared" si="5" ref="R7:R23">Q7/P7*100</f>
        <v>#VALUE!</v>
      </c>
      <c r="S7" s="129" t="e">
        <f aca="true" t="shared" si="6" ref="S7:S23">(E7*2)+(H7*2)+(K7*3)+N7</f>
        <v>#VALUE!</v>
      </c>
      <c r="T7" s="66" t="e">
        <f aca="true" t="shared" si="7" ref="T7:T23">(2*Q7)-P7</f>
        <v>#VALUE!</v>
      </c>
      <c r="U7" s="141">
        <f>SUM(List1:List99!U7)</f>
        <v>0</v>
      </c>
      <c r="V7" s="60" t="e">
        <f>(suma!V7)/(suma!$C7)*40</f>
        <v>#VALUE!</v>
      </c>
      <c r="W7" s="61" t="e">
        <f>(suma!W7)/(suma!$C7)*40</f>
        <v>#VALUE!</v>
      </c>
      <c r="X7" s="61" t="e">
        <f>(suma!X7)/(suma!$C7)*40</f>
        <v>#VALUE!</v>
      </c>
      <c r="Y7" s="61" t="e">
        <f>(suma!Y7)/(suma!$C7)*40</f>
        <v>#VALUE!</v>
      </c>
      <c r="Z7" s="61" t="e">
        <f>(suma!Z7)/(suma!$C7)*40</f>
        <v>#VALUE!</v>
      </c>
      <c r="AA7" s="148" t="e">
        <f>(suma!AA7)/(suma!$C7)*40</f>
        <v>#VALUE!</v>
      </c>
      <c r="AB7" s="60" t="e">
        <f>(suma!AB7)/(suma!$C7)*40</f>
        <v>#VALUE!</v>
      </c>
      <c r="AC7" s="61" t="e">
        <f>(suma!AC7)/(suma!$C7)*40</f>
        <v>#VALUE!</v>
      </c>
      <c r="AD7" s="84" t="e">
        <f>(suma!AD7)/(suma!$C7)*40</f>
        <v>#VALUE!</v>
      </c>
      <c r="AE7" s="63" t="e">
        <f aca="true" t="shared" si="8" ref="AE7:AE23">SUM(V7:AA7)-SUM(AB7:AD7)</f>
        <v>#VALUE!</v>
      </c>
      <c r="AF7" s="63" t="e">
        <f aca="true" t="shared" si="9" ref="AF7:AF23">T7+AE7</f>
        <v>#VALUE!</v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4" t="str">
        <f>List1!B8</f>
        <v>Štrupl</v>
      </c>
      <c r="C8" s="66">
        <f>(suma!C8)/(suma!C8)*40</f>
        <v>40</v>
      </c>
      <c r="D8" s="75">
        <f>(suma!D8)/(suma!$C8)*40</f>
        <v>5.68630548096667</v>
      </c>
      <c r="E8" s="78">
        <f>(suma!E8)/(suma!$C8)*40</f>
        <v>2.84315274048334</v>
      </c>
      <c r="F8" s="121">
        <f t="shared" si="0"/>
        <v>50</v>
      </c>
      <c r="G8" s="75">
        <f>(suma!G8)/(suma!$C8)*40</f>
        <v>0.947717580161112</v>
      </c>
      <c r="H8" s="78">
        <f>(suma!H8)/(suma!$C8)*40</f>
        <v>0.315905860053704</v>
      </c>
      <c r="I8" s="121">
        <f t="shared" si="1"/>
        <v>33.3</v>
      </c>
      <c r="J8" s="75">
        <f>(suma!J8)/(suma!$C8)*40</f>
        <v>2.21134102037593</v>
      </c>
      <c r="K8" s="78">
        <f>(suma!K8)/(suma!$C8)*40</f>
        <v>0.947717580161112</v>
      </c>
      <c r="L8" s="121">
        <f t="shared" si="2"/>
        <v>42.9</v>
      </c>
      <c r="M8" s="75">
        <f>(suma!M8)/(suma!$C8)*40</f>
        <v>3.15905860053704</v>
      </c>
      <c r="N8" s="78">
        <f>(suma!N8)/(suma!$C8)*40</f>
        <v>1.89543516032222</v>
      </c>
      <c r="O8" s="121">
        <f t="shared" si="3"/>
        <v>60</v>
      </c>
      <c r="P8" s="115">
        <f t="shared" si="4"/>
        <v>12.0044226820408</v>
      </c>
      <c r="Q8" s="111">
        <f t="shared" si="4"/>
        <v>6.00221134102038</v>
      </c>
      <c r="R8" s="121">
        <f t="shared" si="5"/>
        <v>50</v>
      </c>
      <c r="S8" s="129">
        <f t="shared" si="6"/>
        <v>11.0567051018796</v>
      </c>
      <c r="T8" s="66">
        <f t="shared" si="7"/>
        <v>-4.08562073062058E-14</v>
      </c>
      <c r="U8" s="142">
        <f>SUM(List1:List99!U8)</f>
        <v>7</v>
      </c>
      <c r="V8" s="75">
        <f>(suma!V8)/(suma!$C8)*40</f>
        <v>5.05449376085926</v>
      </c>
      <c r="W8" s="59">
        <f>(suma!W8)/(suma!$C8)*40</f>
        <v>3.15905860053704</v>
      </c>
      <c r="X8" s="59">
        <f>(suma!X8)/(suma!$C8)*40</f>
        <v>2.21134102037593</v>
      </c>
      <c r="Y8" s="59">
        <f>(suma!Y8)/(suma!$C8)*40</f>
        <v>0.631811720107408</v>
      </c>
      <c r="Z8" s="111" t="e">
        <f>(suma!Z8)/(suma!$C8)*40</f>
        <v>#VALUE!</v>
      </c>
      <c r="AA8" s="111">
        <f>(suma!AA8)/(suma!$C8)*40</f>
        <v>1.89543516032222</v>
      </c>
      <c r="AB8" s="75">
        <f>(suma!AB8)/(suma!$C8)*40</f>
        <v>9.16126994155741</v>
      </c>
      <c r="AC8" s="59">
        <f>(suma!AC8)/(suma!$C8)*40</f>
        <v>5.68630548096667</v>
      </c>
      <c r="AD8" s="78">
        <f>(suma!AD8)/(suma!$C8)*40</f>
        <v>5.05449376085926</v>
      </c>
      <c r="AE8" s="66" t="e">
        <f t="shared" si="8"/>
        <v>#VALUE!</v>
      </c>
      <c r="AF8" s="63" t="e">
        <f t="shared" si="9"/>
        <v>#VALUE!</v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4" t="str">
        <f>List1!B9</f>
        <v>Hruška</v>
      </c>
      <c r="C9" s="66">
        <f>(suma!C9)/(suma!C9)*40</f>
        <v>40</v>
      </c>
      <c r="D9" s="75">
        <f>(suma!D9)/(suma!$C9)*40</f>
        <v>1.53930025975692</v>
      </c>
      <c r="E9" s="78">
        <f>(suma!E9)/(suma!$C9)*40</f>
        <v>0.64137510823205</v>
      </c>
      <c r="F9" s="121">
        <f t="shared" si="0"/>
        <v>41.7</v>
      </c>
      <c r="G9" s="75">
        <f>(suma!G9)/(suma!$C9)*40</f>
        <v>4.10480069268512</v>
      </c>
      <c r="H9" s="78">
        <f>(suma!H9)/(suma!$C9)*40</f>
        <v>0.897925151524869</v>
      </c>
      <c r="I9" s="121">
        <f t="shared" si="1"/>
        <v>21.9</v>
      </c>
      <c r="J9" s="75">
        <f>(suma!J9)/(suma!$C9)*40</f>
        <v>2.82205047622102</v>
      </c>
      <c r="K9" s="78">
        <f>(suma!K9)/(suma!$C9)*40</f>
        <v>0.64137510823205</v>
      </c>
      <c r="L9" s="121">
        <f t="shared" si="2"/>
        <v>22.7</v>
      </c>
      <c r="M9" s="75">
        <f>(suma!M9)/(suma!$C9)*40</f>
        <v>3.07860051951384</v>
      </c>
      <c r="N9" s="78">
        <f>(suma!N9)/(suma!$C9)*40</f>
        <v>1.41102523811051</v>
      </c>
      <c r="O9" s="121">
        <f t="shared" si="3"/>
        <v>45.8</v>
      </c>
      <c r="P9" s="115">
        <f t="shared" si="4"/>
        <v>11.5447519481769</v>
      </c>
      <c r="Q9" s="111">
        <f t="shared" si="4"/>
        <v>3.59170060609948</v>
      </c>
      <c r="R9" s="121">
        <f t="shared" si="5"/>
        <v>31.1</v>
      </c>
      <c r="S9" s="129">
        <f t="shared" si="6"/>
        <v>6.4137510823205</v>
      </c>
      <c r="T9" s="66">
        <f t="shared" si="7"/>
        <v>-4.36135073597794</v>
      </c>
      <c r="U9" s="142">
        <f>SUM(List1:List99!U9)</f>
        <v>20</v>
      </c>
      <c r="V9" s="75">
        <f>(suma!V9)/(suma!$C9)*40</f>
        <v>2.95032549786743</v>
      </c>
      <c r="W9" s="59">
        <f>(suma!W9)/(suma!$C9)*40</f>
        <v>1.02620017317128</v>
      </c>
      <c r="X9" s="59">
        <f>(suma!X9)/(suma!$C9)*40</f>
        <v>4.23307571433153</v>
      </c>
      <c r="Y9" s="59">
        <f>(suma!Y9)/(suma!$C9)*40</f>
        <v>0.25655004329282</v>
      </c>
      <c r="Z9" s="111">
        <f>(suma!Z9)/(suma!$C9)*40</f>
        <v>5.77237597408845</v>
      </c>
      <c r="AA9" s="111">
        <f>(suma!AA9)/(suma!$C9)*40</f>
        <v>3.33515056280666</v>
      </c>
      <c r="AB9" s="75">
        <f>(suma!AB9)/(suma!$C9)*40</f>
        <v>8.33787640701664</v>
      </c>
      <c r="AC9" s="59">
        <f>(suma!AC9)/(suma!$C9)*40</f>
        <v>7.69650129878459</v>
      </c>
      <c r="AD9" s="78">
        <f>(suma!AD9)/(suma!$C9)*40</f>
        <v>5.64410095244204</v>
      </c>
      <c r="AE9" s="66">
        <f t="shared" si="8"/>
        <v>-4.1048006926851</v>
      </c>
      <c r="AF9" s="63">
        <f t="shared" si="9"/>
        <v>-8.46615142866304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4" t="str">
        <f>List1!B10</f>
        <v>Nechanický</v>
      </c>
      <c r="C10" s="66">
        <f>(suma!C10)/(suma!C10)*40</f>
        <v>40</v>
      </c>
      <c r="D10" s="75">
        <f>(suma!D10)/(suma!$C10)*40</f>
        <v>4.0346305791376</v>
      </c>
      <c r="E10" s="78">
        <f>(suma!E10)/(suma!$C10)*40</f>
        <v>1.68109607464067</v>
      </c>
      <c r="F10" s="121">
        <f t="shared" si="0"/>
        <v>41.7</v>
      </c>
      <c r="G10" s="75">
        <f>(suma!G10)/(suma!$C10)*40</f>
        <v>4.0346305791376</v>
      </c>
      <c r="H10" s="78">
        <f>(suma!H10)/(suma!$C10)*40</f>
        <v>1.0086576447844</v>
      </c>
      <c r="I10" s="121">
        <f t="shared" si="1"/>
        <v>25</v>
      </c>
      <c r="J10" s="75">
        <f>(suma!J10)/(suma!$C10)*40</f>
        <v>4.70706900899386</v>
      </c>
      <c r="K10" s="78">
        <f>(suma!K10)/(suma!$C10)*40</f>
        <v>1.68109607464067</v>
      </c>
      <c r="L10" s="121">
        <f t="shared" si="2"/>
        <v>35.7</v>
      </c>
      <c r="M10" s="75">
        <f>(suma!M10)/(suma!$C10)*40</f>
        <v>4.70706900899386</v>
      </c>
      <c r="N10" s="78">
        <f>(suma!N10)/(suma!$C10)*40</f>
        <v>4.37084979406573</v>
      </c>
      <c r="O10" s="121">
        <f t="shared" si="3"/>
        <v>92.9</v>
      </c>
      <c r="P10" s="115">
        <f t="shared" si="4"/>
        <v>17.4833991762629</v>
      </c>
      <c r="Q10" s="111">
        <f t="shared" si="4"/>
        <v>8.74169958813147</v>
      </c>
      <c r="R10" s="121">
        <f t="shared" si="5"/>
        <v>50</v>
      </c>
      <c r="S10" s="129">
        <f t="shared" si="6"/>
        <v>14.7936454568379</v>
      </c>
      <c r="T10" s="66">
        <f t="shared" si="7"/>
        <v>3.90798504668055E-14</v>
      </c>
      <c r="U10" s="142">
        <f>SUM(List1:List99!U10)</f>
        <v>11</v>
      </c>
      <c r="V10" s="75">
        <f>(suma!V10)/(suma!$C10)*40</f>
        <v>7.39682272841893</v>
      </c>
      <c r="W10" s="59">
        <f>(suma!W10)/(suma!$C10)*40</f>
        <v>4.0346305791376</v>
      </c>
      <c r="X10" s="59">
        <f>(suma!X10)/(suma!$C10)*40</f>
        <v>3.69841136420946</v>
      </c>
      <c r="Y10" s="59" t="e">
        <f>(suma!Y10)/(suma!$C10)*40</f>
        <v>#VALUE!</v>
      </c>
      <c r="Z10" s="111">
        <f>(suma!Z10)/(suma!$C10)*40</f>
        <v>2.0173152895688</v>
      </c>
      <c r="AA10" s="111">
        <f>(suma!AA10)/(suma!$C10)*40</f>
        <v>3.69841136420946</v>
      </c>
      <c r="AB10" s="75">
        <f>(suma!AB10)/(suma!$C10)*40</f>
        <v>6.72438429856266</v>
      </c>
      <c r="AC10" s="59">
        <f>(suma!AC10)/(suma!$C10)*40</f>
        <v>4.37084979406573</v>
      </c>
      <c r="AD10" s="78">
        <f>(suma!AD10)/(suma!$C10)*40</f>
        <v>4.70706900899386</v>
      </c>
      <c r="AE10" s="66" t="e">
        <f t="shared" si="8"/>
        <v>#VALUE!</v>
      </c>
      <c r="AF10" s="63" t="e">
        <f t="shared" si="9"/>
        <v>#VALUE!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thickBot="1">
      <c r="A11" s="104">
        <v>7</v>
      </c>
      <c r="B11" s="174" t="str">
        <f>List1!B11</f>
        <v>Maňák</v>
      </c>
      <c r="C11" s="66">
        <f>(suma!C11)/(suma!C11)*40</f>
        <v>40</v>
      </c>
      <c r="D11" s="75">
        <f>(suma!D11)/(suma!$C11)*40</f>
        <v>8.46819721490403</v>
      </c>
      <c r="E11" s="78">
        <f>(suma!E11)/(suma!$C11)*40</f>
        <v>4.79864508844562</v>
      </c>
      <c r="F11" s="121">
        <f t="shared" si="0"/>
        <v>56.7</v>
      </c>
      <c r="G11" s="75">
        <f>(suma!G11)/(suma!$C11)*40</f>
        <v>7.80955965374483</v>
      </c>
      <c r="H11" s="78">
        <f>(suma!H11)/(suma!$C11)*40</f>
        <v>3.19909672563041</v>
      </c>
      <c r="I11" s="121">
        <f t="shared" si="1"/>
        <v>41</v>
      </c>
      <c r="J11" s="75">
        <f>(suma!J11)/(suma!$C11)*40</f>
        <v>7.24501317275122</v>
      </c>
      <c r="K11" s="78">
        <f>(suma!K11)/(suma!$C11)*40</f>
        <v>2.25818592397441</v>
      </c>
      <c r="L11" s="121">
        <f t="shared" si="2"/>
        <v>31.2</v>
      </c>
      <c r="M11" s="75">
        <f>(suma!M11)/(suma!$C11)*40</f>
        <v>5.64546480993602</v>
      </c>
      <c r="N11" s="78">
        <f>(suma!N11)/(suma!$C11)*40</f>
        <v>4.14000752728641</v>
      </c>
      <c r="O11" s="121">
        <f t="shared" si="3"/>
        <v>73.3</v>
      </c>
      <c r="P11" s="115">
        <f t="shared" si="4"/>
        <v>29.1682348513361</v>
      </c>
      <c r="Q11" s="111">
        <f t="shared" si="4"/>
        <v>14.3959352653368</v>
      </c>
      <c r="R11" s="121">
        <f t="shared" si="5"/>
        <v>49.4</v>
      </c>
      <c r="S11" s="129">
        <f t="shared" si="6"/>
        <v>26.9100489273617</v>
      </c>
      <c r="T11" s="66">
        <f t="shared" si="7"/>
        <v>-0.3763643206625</v>
      </c>
      <c r="U11" s="142">
        <f>SUM(List1:List99!U11)</f>
        <v>16</v>
      </c>
      <c r="V11" s="75">
        <f>(suma!V11)/(suma!$C11)*40</f>
        <v>3.48136996612721</v>
      </c>
      <c r="W11" s="59">
        <f>(suma!W11)/(suma!$C11)*40</f>
        <v>3.01091456529921</v>
      </c>
      <c r="X11" s="59">
        <f>(suma!X11)/(suma!$C11)*40</f>
        <v>4.70455400828001</v>
      </c>
      <c r="Y11" s="59">
        <f>(suma!Y11)/(suma!$C11)*40</f>
        <v>1.97591268347761</v>
      </c>
      <c r="Z11" s="111">
        <f>(suma!Z11)/(suma!$C11)*40</f>
        <v>1.97591268347761</v>
      </c>
      <c r="AA11" s="111">
        <f>(suma!AA11)/(suma!$C11)*40</f>
        <v>4.51637184794881</v>
      </c>
      <c r="AB11" s="75">
        <f>(suma!AB11)/(suma!$C11)*40</f>
        <v>11.4791117802032</v>
      </c>
      <c r="AC11" s="59">
        <f>(suma!AC11)/(suma!$C11)*40</f>
        <v>6.49228453142642</v>
      </c>
      <c r="AD11" s="78">
        <f>(suma!AD11)/(suma!$C11)*40</f>
        <v>2.54045916447121</v>
      </c>
      <c r="AE11" s="66">
        <f t="shared" si="8"/>
        <v>-0.846819721490366</v>
      </c>
      <c r="AF11" s="63">
        <f t="shared" si="9"/>
        <v>-1.22318404215287</v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4" t="str">
        <f>List1!B12</f>
        <v>Korenčík</v>
      </c>
      <c r="C12" s="66">
        <f>(suma!C12)/(suma!C12)*40</f>
        <v>40</v>
      </c>
      <c r="D12" s="75">
        <f>(suma!D12)/(suma!$C12)*40</f>
        <v>2.16634429400387</v>
      </c>
      <c r="E12" s="78">
        <f>(suma!E12)/(suma!$C12)*40</f>
        <v>1.13475177304965</v>
      </c>
      <c r="F12" s="121">
        <f t="shared" si="0"/>
        <v>52.4</v>
      </c>
      <c r="G12" s="75">
        <f>(suma!G12)/(suma!$C12)*40</f>
        <v>7.22114764667956</v>
      </c>
      <c r="H12" s="78">
        <f>(suma!H12)/(suma!$C12)*40</f>
        <v>2.37266279819471</v>
      </c>
      <c r="I12" s="121">
        <f t="shared" si="1"/>
        <v>32.9</v>
      </c>
      <c r="J12" s="75">
        <f>(suma!J12)/(suma!$C12)*40</f>
        <v>0.928433268858801</v>
      </c>
      <c r="K12" s="78">
        <f>(suma!K12)/(suma!$C12)*40</f>
        <v>0.103159252095422</v>
      </c>
      <c r="L12" s="121">
        <f t="shared" si="2"/>
        <v>11.1</v>
      </c>
      <c r="M12" s="75">
        <f>(suma!M12)/(suma!$C12)*40</f>
        <v>2.99161831076725</v>
      </c>
      <c r="N12" s="78">
        <f>(suma!N12)/(suma!$C12)*40</f>
        <v>2.16634429400387</v>
      </c>
      <c r="O12" s="121">
        <f t="shared" si="3"/>
        <v>72.4</v>
      </c>
      <c r="P12" s="115">
        <f t="shared" si="4"/>
        <v>13.3075435203095</v>
      </c>
      <c r="Q12" s="111">
        <f t="shared" si="4"/>
        <v>5.77691811734365</v>
      </c>
      <c r="R12" s="121">
        <f t="shared" si="5"/>
        <v>43.4</v>
      </c>
      <c r="S12" s="129">
        <f t="shared" si="6"/>
        <v>9.49065119277886</v>
      </c>
      <c r="T12" s="66">
        <f t="shared" si="7"/>
        <v>-1.7537072856222</v>
      </c>
      <c r="U12" s="142">
        <f>SUM(List1:List99!U12)</f>
        <v>22</v>
      </c>
      <c r="V12" s="75">
        <f>(suma!V12)/(suma!$C12)*40</f>
        <v>1.65054803352676</v>
      </c>
      <c r="W12" s="59">
        <f>(suma!W12)/(suma!$C12)*40</f>
        <v>0.309477756286267</v>
      </c>
      <c r="X12" s="59">
        <f>(suma!X12)/(suma!$C12)*40</f>
        <v>3.81689232753063</v>
      </c>
      <c r="Y12" s="59">
        <f>(suma!Y12)/(suma!$C12)*40</f>
        <v>0.309477756286267</v>
      </c>
      <c r="Z12" s="111">
        <f>(suma!Z12)/(suma!$C12)*40</f>
        <v>1.96002578981302</v>
      </c>
      <c r="AA12" s="111">
        <f>(suma!AA12)/(suma!$C12)*40</f>
        <v>3.7137330754352</v>
      </c>
      <c r="AB12" s="75">
        <f>(suma!AB12)/(suma!$C12)*40</f>
        <v>6.29271437782076</v>
      </c>
      <c r="AC12" s="59">
        <f>(suma!AC12)/(suma!$C12)*40</f>
        <v>3.61057382333978</v>
      </c>
      <c r="AD12" s="78">
        <f>(suma!AD12)/(suma!$C12)*40</f>
        <v>4.43584784010316</v>
      </c>
      <c r="AE12" s="66">
        <f t="shared" si="8"/>
        <v>-2.57898130238556</v>
      </c>
      <c r="AF12" s="63">
        <f t="shared" si="9"/>
        <v>-4.33268858800776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thickBot="1">
      <c r="A13" s="104">
        <v>9</v>
      </c>
      <c r="B13" s="174" t="str">
        <f>List1!B13</f>
        <v>Brych</v>
      </c>
      <c r="C13" s="66">
        <f>(suma!C13)/(suma!C13)*40</f>
        <v>40</v>
      </c>
      <c r="D13" s="75">
        <f>(suma!D13)/(suma!$C13)*40</f>
        <v>6.83239849502574</v>
      </c>
      <c r="E13" s="78">
        <f>(suma!E13)/(suma!$C13)*40</f>
        <v>3.04688040994391</v>
      </c>
      <c r="F13" s="121">
        <f t="shared" si="0"/>
        <v>44.6</v>
      </c>
      <c r="G13" s="75">
        <f>(suma!G13)/(suma!$C13)*40</f>
        <v>4.24716663204303</v>
      </c>
      <c r="H13" s="78">
        <f>(suma!H13)/(suma!$C13)*40</f>
        <v>1.47727535027583</v>
      </c>
      <c r="I13" s="121">
        <f t="shared" si="1"/>
        <v>34.8</v>
      </c>
      <c r="J13" s="75">
        <f>(suma!J13)/(suma!$C13)*40</f>
        <v>1.3849456408836</v>
      </c>
      <c r="K13" s="78">
        <f>(suma!K13)/(suma!$C13)*40</f>
        <v>0.461648546961198</v>
      </c>
      <c r="L13" s="121">
        <f t="shared" si="2"/>
        <v>33.3</v>
      </c>
      <c r="M13" s="75">
        <f>(suma!M13)/(suma!$C13)*40</f>
        <v>5.3551231447499</v>
      </c>
      <c r="N13" s="78">
        <f>(suma!N13)/(suma!$C13)*40</f>
        <v>4.06250721325855</v>
      </c>
      <c r="O13" s="121">
        <f t="shared" si="3"/>
        <v>75.9</v>
      </c>
      <c r="P13" s="115">
        <f t="shared" si="4"/>
        <v>17.8196339127023</v>
      </c>
      <c r="Q13" s="111">
        <f t="shared" si="4"/>
        <v>9.04831152043949</v>
      </c>
      <c r="R13" s="121">
        <f t="shared" si="5"/>
        <v>50.8</v>
      </c>
      <c r="S13" s="129">
        <f t="shared" si="6"/>
        <v>14.4957643745816</v>
      </c>
      <c r="T13" s="66">
        <f t="shared" si="7"/>
        <v>0.27698912817668</v>
      </c>
      <c r="U13" s="142">
        <f>SUM(List1:List99!U13)</f>
        <v>20</v>
      </c>
      <c r="V13" s="75">
        <f>(suma!V13)/(suma!$C13)*40</f>
        <v>4.24716663204303</v>
      </c>
      <c r="W13" s="59">
        <f>(suma!W13)/(suma!$C13)*40</f>
        <v>2.30824273480599</v>
      </c>
      <c r="X13" s="59">
        <f>(suma!X13)/(suma!$C13)*40</f>
        <v>3.04688040994391</v>
      </c>
      <c r="Y13" s="59">
        <f>(suma!Y13)/(suma!$C13)*40</f>
        <v>0.369318837568959</v>
      </c>
      <c r="Z13" s="111">
        <f>(suma!Z13)/(suma!$C13)*40</f>
        <v>1.47727535027583</v>
      </c>
      <c r="AA13" s="111">
        <f>(suma!AA13)/(suma!$C13)*40</f>
        <v>4.8934745977887</v>
      </c>
      <c r="AB13" s="75">
        <f>(suma!AB13)/(suma!$C13)*40</f>
        <v>8.12501442651709</v>
      </c>
      <c r="AC13" s="59">
        <f>(suma!AC13)/(suma!$C13)*40</f>
        <v>2.40057244419823</v>
      </c>
      <c r="AD13" s="78">
        <f>(suma!AD13)/(suma!$C13)*40</f>
        <v>3.23153982872839</v>
      </c>
      <c r="AE13" s="66">
        <f t="shared" si="8"/>
        <v>2.58523186298271</v>
      </c>
      <c r="AF13" s="63">
        <f t="shared" si="9"/>
        <v>2.86222099115939</v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74" t="str">
        <f>List1!B14</f>
        <v>Rameš J.</v>
      </c>
      <c r="C14" s="66">
        <f>(suma!C14)/(suma!C14)*40</f>
        <v>40</v>
      </c>
      <c r="D14" s="75">
        <f>(suma!D14)/(suma!$C14)*40</f>
        <v>5.24236853122668</v>
      </c>
      <c r="E14" s="78">
        <f>(suma!E14)/(suma!$C14)*40</f>
        <v>2.18432022134445</v>
      </c>
      <c r="F14" s="121">
        <f t="shared" si="0"/>
        <v>41.7</v>
      </c>
      <c r="G14" s="75">
        <f>(suma!G14)/(suma!$C14)*40</f>
        <v>3.13085898392704</v>
      </c>
      <c r="H14" s="78">
        <f>(suma!H14)/(suma!$C14)*40</f>
        <v>1.16497078471704</v>
      </c>
      <c r="I14" s="121">
        <f t="shared" si="1"/>
        <v>37.2</v>
      </c>
      <c r="J14" s="75">
        <f>(suma!J14)/(suma!$C14)*40</f>
        <v>9.61100897391558</v>
      </c>
      <c r="K14" s="78">
        <f>(suma!K14)/(suma!$C14)*40</f>
        <v>3.13085898392704</v>
      </c>
      <c r="L14" s="121">
        <f t="shared" si="2"/>
        <v>32.6</v>
      </c>
      <c r="M14" s="75">
        <f>(suma!M14)/(suma!$C14)*40</f>
        <v>7.49949942661594</v>
      </c>
      <c r="N14" s="78">
        <f>(suma!N14)/(suma!$C14)*40</f>
        <v>4.8783151610026</v>
      </c>
      <c r="O14" s="121">
        <f t="shared" si="3"/>
        <v>65</v>
      </c>
      <c r="P14" s="115">
        <f t="shared" si="4"/>
        <v>25.4837359156852</v>
      </c>
      <c r="Q14" s="111">
        <f t="shared" si="4"/>
        <v>11.3584651509911</v>
      </c>
      <c r="R14" s="121">
        <f t="shared" si="5"/>
        <v>44.6</v>
      </c>
      <c r="S14" s="129">
        <f t="shared" si="6"/>
        <v>20.9694741249067</v>
      </c>
      <c r="T14" s="66">
        <f t="shared" si="7"/>
        <v>-2.766805613703</v>
      </c>
      <c r="U14" s="142">
        <f>SUM(List1:List99!U14)</f>
        <v>21</v>
      </c>
      <c r="V14" s="75">
        <f>(suma!V14)/(suma!$C14)*40</f>
        <v>1.4562134808963</v>
      </c>
      <c r="W14" s="59">
        <f>(suma!W14)/(suma!$C14)*40</f>
        <v>0.364053370224075</v>
      </c>
      <c r="X14" s="59">
        <f>(suma!X14)/(suma!$C14)*40</f>
        <v>4.44145111673371</v>
      </c>
      <c r="Y14" s="59">
        <f>(suma!Y14)/(suma!$C14)*40</f>
        <v>0.072810674044815</v>
      </c>
      <c r="Z14" s="111">
        <f>(suma!Z14)/(suma!$C14)*40</f>
        <v>6.04328594571964</v>
      </c>
      <c r="AA14" s="111">
        <f>(suma!AA14)/(suma!$C14)*40</f>
        <v>7.20825673043668</v>
      </c>
      <c r="AB14" s="75">
        <f>(suma!AB14)/(suma!$C14)*40</f>
        <v>6.62577133807816</v>
      </c>
      <c r="AC14" s="59">
        <f>(suma!AC14)/(suma!$C14)*40</f>
        <v>5.97047527167483</v>
      </c>
      <c r="AD14" s="78">
        <f>(suma!AD14)/(suma!$C14)*40</f>
        <v>4.00458707246482</v>
      </c>
      <c r="AE14" s="66">
        <f t="shared" si="8"/>
        <v>2.98523763583741</v>
      </c>
      <c r="AF14" s="63">
        <f t="shared" si="9"/>
        <v>0.21843202213441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4" t="str">
        <f>List1!B15</f>
        <v>Šťástka</v>
      </c>
      <c r="C15" s="66">
        <f>(suma!C15)/(suma!C15)*40</f>
        <v>40</v>
      </c>
      <c r="D15" s="75">
        <f>(suma!D15)/(suma!$C15)*40</f>
        <v>9.35664641637076</v>
      </c>
      <c r="E15" s="78">
        <f>(suma!E15)/(suma!$C15)*40</f>
        <v>4.77929421267859</v>
      </c>
      <c r="F15" s="121">
        <f t="shared" si="0"/>
        <v>51.1</v>
      </c>
      <c r="G15" s="75">
        <f>(suma!G15)/(suma!$C15)*40</f>
        <v>1.54822206889588</v>
      </c>
      <c r="H15" s="78">
        <f>(suma!H15)/(suma!$C15)*40</f>
        <v>0.403884017972839</v>
      </c>
      <c r="I15" s="121">
        <f t="shared" si="1"/>
        <v>26.1</v>
      </c>
      <c r="J15" s="75">
        <f>(suma!J15)/(suma!$C15)*40</f>
        <v>0.0673140029954731</v>
      </c>
      <c r="K15" s="78">
        <f>(suma!K15)/(suma!$C15)*40</f>
        <v>0</v>
      </c>
      <c r="L15" s="121">
        <f t="shared" si="2"/>
        <v>0</v>
      </c>
      <c r="M15" s="75">
        <f>(suma!M15)/(suma!$C15)*40</f>
        <v>5.72169025461522</v>
      </c>
      <c r="N15" s="78">
        <f>(suma!N15)/(suma!$C15)*40</f>
        <v>4.10615418272386</v>
      </c>
      <c r="O15" s="121">
        <f t="shared" si="3"/>
        <v>71.8</v>
      </c>
      <c r="P15" s="115">
        <f t="shared" si="4"/>
        <v>16.6938727428773</v>
      </c>
      <c r="Q15" s="111">
        <f t="shared" si="4"/>
        <v>9.28933241337529</v>
      </c>
      <c r="R15" s="121">
        <f t="shared" si="5"/>
        <v>55.6</v>
      </c>
      <c r="S15" s="129">
        <f t="shared" si="6"/>
        <v>14.4725106440267</v>
      </c>
      <c r="T15" s="66">
        <f t="shared" si="7"/>
        <v>1.88479208387328</v>
      </c>
      <c r="U15" s="142">
        <f>SUM(List1:List99!U15)</f>
        <v>21</v>
      </c>
      <c r="V15" s="75">
        <f>(suma!V15)/(suma!$C15)*40</f>
        <v>4.30809619171028</v>
      </c>
      <c r="W15" s="59">
        <f>(suma!W15)/(suma!$C15)*40</f>
        <v>4.98123622166501</v>
      </c>
      <c r="X15" s="59">
        <f>(suma!X15)/(suma!$C15)*40</f>
        <v>4.24078218871481</v>
      </c>
      <c r="Y15" s="59">
        <f>(suma!Y15)/(suma!$C15)*40</f>
        <v>0.605826026959258</v>
      </c>
      <c r="Z15" s="111">
        <f>(suma!Z15)/(suma!$C15)*40</f>
        <v>1.48090806590041</v>
      </c>
      <c r="AA15" s="111">
        <f>(suma!AA15)/(suma!$C15)*40</f>
        <v>5.2504922336469</v>
      </c>
      <c r="AB15" s="75">
        <f>(suma!AB15)/(suma!$C15)*40</f>
        <v>6.86602830553826</v>
      </c>
      <c r="AC15" s="59">
        <f>(suma!AC15)/(suma!$C15)*40</f>
        <v>2.55793211382798</v>
      </c>
      <c r="AD15" s="78">
        <f>(suma!AD15)/(suma!$C15)*40</f>
        <v>4.64466620668765</v>
      </c>
      <c r="AE15" s="66">
        <f t="shared" si="8"/>
        <v>6.79871430254278</v>
      </c>
      <c r="AF15" s="63">
        <f t="shared" si="9"/>
        <v>8.68350638641606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174" t="str">
        <f>List1!B16</f>
        <v>Hanzlík</v>
      </c>
      <c r="C16" s="66">
        <f>(suma!C16)/(suma!C16)*40</f>
        <v>40</v>
      </c>
      <c r="D16" s="75">
        <f>(suma!D16)/(suma!$C16)*40</f>
        <v>10.688042752171</v>
      </c>
      <c r="E16" s="78">
        <f>(suma!E16)/(suma!$C16)*40</f>
        <v>5.47125998027802</v>
      </c>
      <c r="F16" s="121">
        <f t="shared" si="0"/>
        <v>51.2</v>
      </c>
      <c r="G16" s="75">
        <f>(suma!G16)/(suma!$C16)*40</f>
        <v>3.56268091739034</v>
      </c>
      <c r="H16" s="78">
        <f>(suma!H16)/(suma!$C16)*40</f>
        <v>1.14514743773261</v>
      </c>
      <c r="I16" s="121">
        <f t="shared" si="1"/>
        <v>32.1</v>
      </c>
      <c r="J16" s="75">
        <f>(suma!J16)/(suma!$C16)*40</f>
        <v>0.63619302096256</v>
      </c>
      <c r="K16" s="78">
        <f>(suma!K16)/(suma!$C16)*40</f>
        <v>0.254477208385024</v>
      </c>
      <c r="L16" s="121">
        <f t="shared" si="2"/>
        <v>40</v>
      </c>
      <c r="M16" s="75">
        <f>(suma!M16)/(suma!$C16)*40</f>
        <v>4.45335114673792</v>
      </c>
      <c r="N16" s="78">
        <f>(suma!N16)/(suma!$C16)*40</f>
        <v>3.05372650062029</v>
      </c>
      <c r="O16" s="121">
        <f t="shared" si="3"/>
        <v>68.6</v>
      </c>
      <c r="P16" s="115">
        <f t="shared" si="4"/>
        <v>19.3402678372618</v>
      </c>
      <c r="Q16" s="111">
        <f t="shared" si="4"/>
        <v>9.92461112701594</v>
      </c>
      <c r="R16" s="121">
        <f t="shared" si="5"/>
        <v>51.3</v>
      </c>
      <c r="S16" s="129">
        <f t="shared" si="6"/>
        <v>17.0499729617966</v>
      </c>
      <c r="T16" s="66">
        <f t="shared" si="7"/>
        <v>0.508954416770081</v>
      </c>
      <c r="U16" s="142">
        <f>SUM(List1:List99!U16)</f>
        <v>16</v>
      </c>
      <c r="V16" s="75">
        <f>(suma!V16)/(suma!$C16)*40</f>
        <v>12.0876673982886</v>
      </c>
      <c r="W16" s="59">
        <f>(suma!W16)/(suma!$C16)*40</f>
        <v>5.72573718866304</v>
      </c>
      <c r="X16" s="59">
        <f>(suma!X16)/(suma!$C16)*40</f>
        <v>8.90670229347584</v>
      </c>
      <c r="Y16" s="59">
        <f>(suma!Y16)/(suma!$C16)*40</f>
        <v>0.127238604192512</v>
      </c>
      <c r="Z16" s="111">
        <f>(suma!Z16)/(suma!$C16)*40</f>
        <v>1.90857906288768</v>
      </c>
      <c r="AA16" s="111">
        <f>(suma!AA16)/(suma!$C16)*40</f>
        <v>5.85297579285555</v>
      </c>
      <c r="AB16" s="75">
        <f>(suma!AB16)/(suma!$C16)*40</f>
        <v>8.14327066832077</v>
      </c>
      <c r="AC16" s="59">
        <f>(suma!AC16)/(suma!$C16)*40</f>
        <v>1.65410185450266</v>
      </c>
      <c r="AD16" s="78">
        <f>(suma!AD16)/(suma!$C16)*40</f>
        <v>7.3798390431657</v>
      </c>
      <c r="AE16" s="66">
        <f t="shared" si="8"/>
        <v>17.4316887743741</v>
      </c>
      <c r="AF16" s="63">
        <f t="shared" si="9"/>
        <v>17.9406431911442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4" t="str">
        <f>List1!B17</f>
        <v>Štros</v>
      </c>
      <c r="C17" s="66">
        <f>(suma!C17)/(suma!C17)*40</f>
        <v>40</v>
      </c>
      <c r="D17" s="75">
        <f>(suma!D17)/(suma!$C17)*40</f>
        <v>6.58053902356414</v>
      </c>
      <c r="E17" s="78">
        <f>(suma!E17)/(suma!$C17)*40</f>
        <v>3.09672424638312</v>
      </c>
      <c r="F17" s="121">
        <f t="shared" si="0"/>
        <v>47.1</v>
      </c>
      <c r="G17" s="75">
        <f>(suma!G17)/(suma!$C17)*40</f>
        <v>5.61281269656941</v>
      </c>
      <c r="H17" s="78">
        <f>(suma!H17)/(suma!$C17)*40</f>
        <v>1.54836212319156</v>
      </c>
      <c r="I17" s="121">
        <f t="shared" si="1"/>
        <v>27.6</v>
      </c>
      <c r="J17" s="75">
        <f>(suma!J17)/(suma!$C17)*40</f>
        <v>0.193545265398945</v>
      </c>
      <c r="K17" s="78">
        <f>(suma!K17)/(suma!$C17)*40</f>
        <v>0.193545265398945</v>
      </c>
      <c r="L17" s="121">
        <f t="shared" si="2"/>
        <v>100</v>
      </c>
      <c r="M17" s="75">
        <f>(suma!M17)/(suma!$C17)*40</f>
        <v>3.48381477718101</v>
      </c>
      <c r="N17" s="78">
        <f>(suma!N17)/(suma!$C17)*40</f>
        <v>2.70963371558523</v>
      </c>
      <c r="O17" s="121">
        <f t="shared" si="3"/>
        <v>77.8</v>
      </c>
      <c r="P17" s="115">
        <f t="shared" si="4"/>
        <v>15.8707117627135</v>
      </c>
      <c r="Q17" s="111">
        <f t="shared" si="4"/>
        <v>7.54826535055886</v>
      </c>
      <c r="R17" s="121">
        <f t="shared" si="5"/>
        <v>47.6</v>
      </c>
      <c r="S17" s="129">
        <f t="shared" si="6"/>
        <v>12.5804422509314</v>
      </c>
      <c r="T17" s="66">
        <f t="shared" si="7"/>
        <v>-0.77418106159578</v>
      </c>
      <c r="U17" s="142">
        <f>SUM(List1:List99!U17)</f>
        <v>17</v>
      </c>
      <c r="V17" s="75">
        <f>(suma!V17)/(suma!$C17)*40</f>
        <v>4.83863163497363</v>
      </c>
      <c r="W17" s="59">
        <f>(suma!W17)/(suma!$C17)*40</f>
        <v>3.67736004257996</v>
      </c>
      <c r="X17" s="59">
        <f>(suma!X17)/(suma!$C17)*40</f>
        <v>3.09672424638312</v>
      </c>
      <c r="Y17" s="59">
        <f>(suma!Y17)/(suma!$C17)*40</f>
        <v>1.16127159239367</v>
      </c>
      <c r="Z17" s="111">
        <f>(suma!Z17)/(suma!$C17)*40</f>
        <v>1.35481685779262</v>
      </c>
      <c r="AA17" s="111">
        <f>(suma!AA17)/(suma!$C17)*40</f>
        <v>3.48381477718101</v>
      </c>
      <c r="AB17" s="75">
        <f>(suma!AB17)/(suma!$C17)*40</f>
        <v>8.1289011467557</v>
      </c>
      <c r="AC17" s="59">
        <f>(suma!AC17)/(suma!$C17)*40</f>
        <v>4.83863163497363</v>
      </c>
      <c r="AD17" s="78">
        <f>(suma!AD17)/(suma!$C17)*40</f>
        <v>5.9999032273673</v>
      </c>
      <c r="AE17" s="66">
        <f t="shared" si="8"/>
        <v>-1.35481685779262</v>
      </c>
      <c r="AF17" s="63">
        <f t="shared" si="9"/>
        <v>-2.1289979193884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hidden="1" thickBot="1">
      <c r="A18" s="104">
        <v>14</v>
      </c>
      <c r="B18" s="174">
        <f>List1!B18</f>
        <v>0</v>
      </c>
      <c r="C18" s="66" t="e">
        <f>(suma!C18)/(suma!C18)*40</f>
        <v>#VALUE!</v>
      </c>
      <c r="D18" s="75" t="e">
        <f>(suma!D18)/(suma!$C18)*40</f>
        <v>#VALUE!</v>
      </c>
      <c r="E18" s="78" t="e">
        <f>(suma!E18)/(suma!$C18)*40</f>
        <v>#VALUE!</v>
      </c>
      <c r="F18" s="121" t="e">
        <f t="shared" si="0"/>
        <v>#VALUE!</v>
      </c>
      <c r="G18" s="75" t="e">
        <f>(suma!G18)/(suma!$C18)*40</f>
        <v>#VALUE!</v>
      </c>
      <c r="H18" s="78" t="e">
        <f>(suma!H18)/(suma!$C18)*40</f>
        <v>#VALUE!</v>
      </c>
      <c r="I18" s="121" t="e">
        <f t="shared" si="1"/>
        <v>#VALUE!</v>
      </c>
      <c r="J18" s="75" t="e">
        <f>(suma!J18)/(suma!$C18)*40</f>
        <v>#VALUE!</v>
      </c>
      <c r="K18" s="78" t="e">
        <f>(suma!K18)/(suma!$C18)*40</f>
        <v>#VALUE!</v>
      </c>
      <c r="L18" s="121" t="e">
        <f t="shared" si="2"/>
        <v>#VALUE!</v>
      </c>
      <c r="M18" s="75" t="e">
        <f>(suma!M18)/(suma!$C18)*40</f>
        <v>#VALUE!</v>
      </c>
      <c r="N18" s="78" t="e">
        <f>(suma!N18)/(suma!$C18)*40</f>
        <v>#VALUE!</v>
      </c>
      <c r="O18" s="121" t="e">
        <f t="shared" si="3"/>
        <v>#VALUE!</v>
      </c>
      <c r="P18" s="115" t="e">
        <f t="shared" si="4"/>
        <v>#VALUE!</v>
      </c>
      <c r="Q18" s="111" t="e">
        <f t="shared" si="4"/>
        <v>#VALUE!</v>
      </c>
      <c r="R18" s="121" t="e">
        <f t="shared" si="5"/>
        <v>#VALUE!</v>
      </c>
      <c r="S18" s="129" t="e">
        <f t="shared" si="6"/>
        <v>#VALUE!</v>
      </c>
      <c r="T18" s="66" t="e">
        <f t="shared" si="7"/>
        <v>#VALUE!</v>
      </c>
      <c r="U18" s="142">
        <f>SUM(List1:List99!U18)</f>
        <v>0</v>
      </c>
      <c r="V18" s="75" t="e">
        <f>(suma!V18)/(suma!$C18)*40</f>
        <v>#VALUE!</v>
      </c>
      <c r="W18" s="59" t="e">
        <f>(suma!W18)/(suma!$C18)*40</f>
        <v>#VALUE!</v>
      </c>
      <c r="X18" s="59" t="e">
        <f>(suma!X18)/(suma!$C18)*40</f>
        <v>#VALUE!</v>
      </c>
      <c r="Y18" s="59" t="e">
        <f>(suma!Y18)/(suma!$C18)*40</f>
        <v>#VALUE!</v>
      </c>
      <c r="Z18" s="111" t="e">
        <f>(suma!Z18)/(suma!$C18)*40</f>
        <v>#VALUE!</v>
      </c>
      <c r="AA18" s="111" t="e">
        <f>(suma!AA18)/(suma!$C18)*40</f>
        <v>#VALUE!</v>
      </c>
      <c r="AB18" s="75" t="e">
        <f>(suma!AB18)/(suma!$C18)*40</f>
        <v>#VALUE!</v>
      </c>
      <c r="AC18" s="59" t="e">
        <f>(suma!AC18)/(suma!$C18)*40</f>
        <v>#VALUE!</v>
      </c>
      <c r="AD18" s="78" t="e">
        <f>(suma!AD18)/(suma!$C18)*40</f>
        <v>#VALUE!</v>
      </c>
      <c r="AE18" s="66" t="e">
        <f t="shared" si="8"/>
        <v>#VALUE!</v>
      </c>
      <c r="AF18" s="63" t="e">
        <f t="shared" si="9"/>
        <v>#VALUE!</v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thickBot="1">
      <c r="A19" s="104">
        <v>15</v>
      </c>
      <c r="B19" s="174" t="str">
        <f>List1!B19</f>
        <v>Písař</v>
      </c>
      <c r="C19" s="66">
        <f>(suma!C19)/(suma!C19)*40</f>
        <v>40</v>
      </c>
      <c r="D19" s="75">
        <f>(suma!D19)/(suma!$C19)*40</f>
        <v>2.44947948560931</v>
      </c>
      <c r="E19" s="78">
        <f>(suma!E19)/(suma!$C19)*40</f>
        <v>2.44947948560931</v>
      </c>
      <c r="F19" s="121">
        <f t="shared" si="0"/>
        <v>100</v>
      </c>
      <c r="G19" s="75">
        <f>(suma!G19)/(suma!$C19)*40</f>
        <v>9.79791794243723</v>
      </c>
      <c r="H19" s="78">
        <f>(suma!H19)/(suma!$C19)*40</f>
        <v>2.44947948560931</v>
      </c>
      <c r="I19" s="121">
        <f t="shared" si="1"/>
        <v>25</v>
      </c>
      <c r="J19" s="75">
        <f>(suma!J19)/(suma!$C19)*40</f>
        <v>2.44947948560931</v>
      </c>
      <c r="K19" s="78">
        <f>(suma!K19)/(suma!$C19)*40</f>
        <v>0</v>
      </c>
      <c r="L19" s="121">
        <f t="shared" si="2"/>
        <v>0</v>
      </c>
      <c r="M19" s="75" t="e">
        <f>(suma!M19)/(suma!$C19)*40</f>
        <v>#VALUE!</v>
      </c>
      <c r="N19" s="78" t="e">
        <f>(suma!N19)/(suma!$C19)*40</f>
        <v>#VALUE!</v>
      </c>
      <c r="O19" s="121" t="e">
        <f t="shared" si="3"/>
        <v>#VALUE!</v>
      </c>
      <c r="P19" s="115" t="e">
        <f t="shared" si="4"/>
        <v>#VALUE!</v>
      </c>
      <c r="Q19" s="111" t="e">
        <f t="shared" si="4"/>
        <v>#VALUE!</v>
      </c>
      <c r="R19" s="121" t="e">
        <f t="shared" si="5"/>
        <v>#VALUE!</v>
      </c>
      <c r="S19" s="129" t="e">
        <f t="shared" si="6"/>
        <v>#VALUE!</v>
      </c>
      <c r="T19" s="66" t="e">
        <f t="shared" si="7"/>
        <v>#VALUE!</v>
      </c>
      <c r="U19" s="142">
        <f>SUM(List1:List99!U19)</f>
        <v>2</v>
      </c>
      <c r="V19" s="75">
        <f>(suma!V19)/(suma!$C19)*40</f>
        <v>2.44947948560931</v>
      </c>
      <c r="W19" s="59" t="e">
        <f>(suma!W19)/(suma!$C19)*40</f>
        <v>#VALUE!</v>
      </c>
      <c r="X19" s="59" t="e">
        <f>(suma!X19)/(suma!$C19)*40</f>
        <v>#VALUE!</v>
      </c>
      <c r="Y19" s="59" t="e">
        <f>(suma!Y19)/(suma!$C19)*40</f>
        <v>#VALUE!</v>
      </c>
      <c r="Z19" s="111" t="e">
        <f>(suma!Z19)/(suma!$C19)*40</f>
        <v>#VALUE!</v>
      </c>
      <c r="AA19" s="111">
        <f>(suma!AA19)/(suma!$C19)*40</f>
        <v>2.44947948560931</v>
      </c>
      <c r="AB19" s="75">
        <f>(suma!AB19)/(suma!$C19)*40</f>
        <v>9.79791794243723</v>
      </c>
      <c r="AC19" s="59" t="e">
        <f>(suma!AC19)/(suma!$C19)*40</f>
        <v>#VALUE!</v>
      </c>
      <c r="AD19" s="78">
        <f>(suma!AD19)/(suma!$C19)*40</f>
        <v>7.34843845682792</v>
      </c>
      <c r="AE19" s="66" t="e">
        <f t="shared" si="8"/>
        <v>#VALUE!</v>
      </c>
      <c r="AF19" s="63" t="e">
        <f t="shared" si="9"/>
        <v>#VALUE!</v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4" t="str">
        <f>List1!B20</f>
        <v>Ertelt</v>
      </c>
      <c r="C20" s="66">
        <f>(suma!C20)/(suma!C20)*40</f>
        <v>40</v>
      </c>
      <c r="D20" s="75">
        <f>(suma!D20)/(suma!$C20)*40</f>
        <v>3.93296853625171</v>
      </c>
      <c r="E20" s="78">
        <f>(suma!E20)/(suma!$C20)*40</f>
        <v>2.7359781121751</v>
      </c>
      <c r="F20" s="121">
        <f t="shared" si="0"/>
        <v>69.6</v>
      </c>
      <c r="G20" s="75">
        <f>(suma!G20)/(suma!$C20)*40</f>
        <v>3.07797537619699</v>
      </c>
      <c r="H20" s="78">
        <f>(suma!H20)/(suma!$C20)*40</f>
        <v>1.36798905608755</v>
      </c>
      <c r="I20" s="121">
        <f t="shared" si="1"/>
        <v>44.4</v>
      </c>
      <c r="J20" s="75">
        <f>(suma!J20)/(suma!$C20)*40</f>
        <v>6.49794801641587</v>
      </c>
      <c r="K20" s="78">
        <f>(suma!K20)/(suma!$C20)*40</f>
        <v>0.85499316005472</v>
      </c>
      <c r="L20" s="121">
        <f t="shared" si="2"/>
        <v>13.2</v>
      </c>
      <c r="M20" s="75">
        <f>(suma!M20)/(suma!$C20)*40</f>
        <v>3.59097127222982</v>
      </c>
      <c r="N20" s="78">
        <f>(suma!N20)/(suma!$C20)*40</f>
        <v>2.39398084815321</v>
      </c>
      <c r="O20" s="121">
        <f t="shared" si="3"/>
        <v>66.7</v>
      </c>
      <c r="P20" s="115">
        <f t="shared" si="4"/>
        <v>17.0998632010944</v>
      </c>
      <c r="Q20" s="111">
        <f t="shared" si="4"/>
        <v>7.35294117647058</v>
      </c>
      <c r="R20" s="121">
        <f t="shared" si="5"/>
        <v>43</v>
      </c>
      <c r="S20" s="129">
        <f t="shared" si="6"/>
        <v>13.1668946648427</v>
      </c>
      <c r="T20" s="66">
        <f t="shared" si="7"/>
        <v>-2.39398084815324</v>
      </c>
      <c r="U20" s="142">
        <f>SUM(List1:List99!U20)</f>
        <v>18</v>
      </c>
      <c r="V20" s="75">
        <f>(suma!V20)/(suma!$C20)*40</f>
        <v>2.56497948016416</v>
      </c>
      <c r="W20" s="59">
        <f>(suma!W20)/(suma!$C20)*40</f>
        <v>1.88098495212038</v>
      </c>
      <c r="X20" s="59">
        <f>(suma!X20)/(suma!$C20)*40</f>
        <v>5.4719562243502</v>
      </c>
      <c r="Y20" s="59">
        <f>(suma!Y20)/(suma!$C20)*40</f>
        <v>0.341997264021888</v>
      </c>
      <c r="Z20" s="111">
        <f>(suma!Z20)/(suma!$C20)*40</f>
        <v>2.90697674418605</v>
      </c>
      <c r="AA20" s="111">
        <f>(suma!AA20)/(suma!$C20)*40</f>
        <v>3.24897400820793</v>
      </c>
      <c r="AB20" s="75">
        <f>(suma!AB20)/(suma!$C20)*40</f>
        <v>4.78796169630643</v>
      </c>
      <c r="AC20" s="59">
        <f>(suma!AC20)/(suma!$C20)*40</f>
        <v>4.78796169630643</v>
      </c>
      <c r="AD20" s="78">
        <f>(suma!AD20)/(suma!$C20)*40</f>
        <v>4.10396716826265</v>
      </c>
      <c r="AE20" s="66">
        <f t="shared" si="8"/>
        <v>2.7359781121751</v>
      </c>
      <c r="AF20" s="63">
        <f t="shared" si="9"/>
        <v>0.34199726402186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74" t="str">
        <f>List1!B21</f>
        <v>Rameš M.</v>
      </c>
      <c r="C21" s="66">
        <f>(suma!C21)/(suma!C21)*40</f>
        <v>40</v>
      </c>
      <c r="D21" s="75">
        <f>(suma!D21)/(suma!$C21)*40</f>
        <v>5.73255429390365</v>
      </c>
      <c r="E21" s="78">
        <f>(suma!E21)/(suma!$C21)*40</f>
        <v>2.64579428949399</v>
      </c>
      <c r="F21" s="121">
        <f t="shared" si="0"/>
        <v>46.2</v>
      </c>
      <c r="G21" s="75">
        <f>(suma!G21)/(suma!$C21)*40</f>
        <v>2.64579428949399</v>
      </c>
      <c r="H21" s="78">
        <f>(suma!H21)/(suma!$C21)*40</f>
        <v>0.881931429831331</v>
      </c>
      <c r="I21" s="121">
        <f t="shared" si="1"/>
        <v>33.3</v>
      </c>
      <c r="J21" s="75">
        <f>(suma!J21)/(suma!$C21)*40</f>
        <v>4.2626685775181</v>
      </c>
      <c r="K21" s="78">
        <f>(suma!K21)/(suma!$C21)*40</f>
        <v>1.322897144747</v>
      </c>
      <c r="L21" s="121">
        <f t="shared" si="2"/>
        <v>31</v>
      </c>
      <c r="M21" s="75">
        <f>(suma!M21)/(suma!$C21)*40</f>
        <v>7.49641715356631</v>
      </c>
      <c r="N21" s="78">
        <f>(suma!N21)/(suma!$C21)*40</f>
        <v>4.55664572079521</v>
      </c>
      <c r="O21" s="121">
        <f t="shared" si="3"/>
        <v>60.8</v>
      </c>
      <c r="P21" s="115">
        <f t="shared" si="4"/>
        <v>20.1374343144821</v>
      </c>
      <c r="Q21" s="111">
        <f t="shared" si="4"/>
        <v>9.40726858486753</v>
      </c>
      <c r="R21" s="121">
        <f t="shared" si="5"/>
        <v>46.7</v>
      </c>
      <c r="S21" s="129">
        <f t="shared" si="6"/>
        <v>15.5807885936869</v>
      </c>
      <c r="T21" s="66">
        <f t="shared" si="7"/>
        <v>-1.32289714474704</v>
      </c>
      <c r="U21" s="142">
        <f>SUM(List1:List99!U21)</f>
        <v>18</v>
      </c>
      <c r="V21" s="75">
        <f>(suma!V21)/(suma!$C21)*40</f>
        <v>2.20482857457833</v>
      </c>
      <c r="W21" s="59">
        <f>(suma!W21)/(suma!$C21)*40</f>
        <v>1.322897144747</v>
      </c>
      <c r="X21" s="59">
        <f>(suma!X21)/(suma!$C21)*40</f>
        <v>6.61448572373498</v>
      </c>
      <c r="Y21" s="59" t="e">
        <f>(suma!Y21)/(suma!$C21)*40</f>
        <v>#VALUE!</v>
      </c>
      <c r="Z21" s="111">
        <f>(suma!Z21)/(suma!$C21)*40</f>
        <v>7.49641715356631</v>
      </c>
      <c r="AA21" s="111">
        <f>(suma!AA21)/(suma!$C21)*40</f>
        <v>8.08437144012053</v>
      </c>
      <c r="AB21" s="75">
        <f>(suma!AB21)/(suma!$C21)*40</f>
        <v>7.2024400102892</v>
      </c>
      <c r="AC21" s="59">
        <f>(suma!AC21)/(suma!$C21)*40</f>
        <v>7.79039429684342</v>
      </c>
      <c r="AD21" s="78">
        <f>(suma!AD21)/(suma!$C21)*40</f>
        <v>6.32050858045787</v>
      </c>
      <c r="AE21" s="66" t="e">
        <f t="shared" si="8"/>
        <v>#VALUE!</v>
      </c>
      <c r="AF21" s="63" t="e">
        <f t="shared" si="9"/>
        <v>#VALUE!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>
      <c r="A22" s="104">
        <v>18</v>
      </c>
      <c r="B22" s="174" t="str">
        <f>List1!B22</f>
        <v>Čekal</v>
      </c>
      <c r="C22" s="66">
        <f>(suma!C22)/(suma!C22)*40</f>
        <v>40</v>
      </c>
      <c r="D22" s="75">
        <f>(suma!D22)/(suma!$C22)*40</f>
        <v>1.65707710011507</v>
      </c>
      <c r="E22" s="78">
        <f>(suma!E22)/(suma!$C22)*40</f>
        <v>0.552359033371692</v>
      </c>
      <c r="F22" s="121">
        <f t="shared" si="0"/>
        <v>33.3</v>
      </c>
      <c r="G22" s="75">
        <f>(suma!G22)/(suma!$C22)*40</f>
        <v>0.828538550057537</v>
      </c>
      <c r="H22" s="78">
        <f>(suma!H22)/(suma!$C22)*40</f>
        <v>0.184119677790564</v>
      </c>
      <c r="I22" s="121">
        <f t="shared" si="1"/>
        <v>22.2</v>
      </c>
      <c r="J22" s="75">
        <f>(suma!J22)/(suma!$C22)*40</f>
        <v>6.07594936708861</v>
      </c>
      <c r="K22" s="78">
        <f>(suma!K22)/(suma!$C22)*40</f>
        <v>1.0126582278481</v>
      </c>
      <c r="L22" s="121">
        <f t="shared" si="2"/>
        <v>16.7</v>
      </c>
      <c r="M22" s="75">
        <f>(suma!M22)/(suma!$C22)*40</f>
        <v>2.48561565017261</v>
      </c>
      <c r="N22" s="78">
        <f>(suma!N22)/(suma!$C22)*40</f>
        <v>2.11737629459148</v>
      </c>
      <c r="O22" s="121">
        <f t="shared" si="3"/>
        <v>85.2</v>
      </c>
      <c r="P22" s="115">
        <f t="shared" si="4"/>
        <v>11.0471806674338</v>
      </c>
      <c r="Q22" s="111">
        <f t="shared" si="4"/>
        <v>3.86651323360184</v>
      </c>
      <c r="R22" s="121">
        <f t="shared" si="5"/>
        <v>35</v>
      </c>
      <c r="S22" s="129">
        <f t="shared" si="6"/>
        <v>6.62830840046029</v>
      </c>
      <c r="T22" s="66">
        <f t="shared" si="7"/>
        <v>-3.31415420023012</v>
      </c>
      <c r="U22" s="142">
        <f>SUM(List1:List99!U22)</f>
        <v>22</v>
      </c>
      <c r="V22" s="75">
        <f>(suma!V22)/(suma!$C22)*40</f>
        <v>2.85385500575374</v>
      </c>
      <c r="W22" s="59">
        <f>(suma!W22)/(suma!$C22)*40</f>
        <v>0.828538550057537</v>
      </c>
      <c r="X22" s="59">
        <f>(suma!X22)/(suma!$C22)*40</f>
        <v>1.93325661680092</v>
      </c>
      <c r="Y22" s="59">
        <f>(suma!Y22)/(suma!$C22)*40</f>
        <v>0.0920598388952819</v>
      </c>
      <c r="Z22" s="111">
        <f>(suma!Z22)/(suma!$C22)*40</f>
        <v>1.56501726121979</v>
      </c>
      <c r="AA22" s="111">
        <f>(suma!AA22)/(suma!$C22)*40</f>
        <v>1.0126582278481</v>
      </c>
      <c r="AB22" s="75">
        <f>(suma!AB22)/(suma!$C22)*40</f>
        <v>5.52359033371692</v>
      </c>
      <c r="AC22" s="59">
        <f>(suma!AC22)/(suma!$C22)*40</f>
        <v>2.76179516685846</v>
      </c>
      <c r="AD22" s="78">
        <f>(suma!AD22)/(suma!$C22)*40</f>
        <v>3.0379746835443</v>
      </c>
      <c r="AE22" s="66">
        <f t="shared" si="8"/>
        <v>-3.03797468354431</v>
      </c>
      <c r="AF22" s="63">
        <f t="shared" si="9"/>
        <v>-6.35212888377443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64">
        <f>List1!B23</f>
        <v>0</v>
      </c>
      <c r="C23" s="65" t="e">
        <f>(suma!C23)/(suma!C23)*40</f>
        <v>#VALUE!</v>
      </c>
      <c r="D23" s="101" t="e">
        <f>(suma!D23)/(suma!$C23)*40</f>
        <v>#VALUE!</v>
      </c>
      <c r="E23" s="103" t="e">
        <f>(suma!E23)/(suma!$C23)*40</f>
        <v>#VALUE!</v>
      </c>
      <c r="F23" s="144" t="e">
        <f t="shared" si="0"/>
        <v>#VALUE!</v>
      </c>
      <c r="G23" s="101" t="e">
        <f>(suma!G23)/(suma!$C23)*40</f>
        <v>#VALUE!</v>
      </c>
      <c r="H23" s="103" t="e">
        <f>(suma!H23)/(suma!$C23)*40</f>
        <v>#VALUE!</v>
      </c>
      <c r="I23" s="144" t="e">
        <f t="shared" si="1"/>
        <v>#VALUE!</v>
      </c>
      <c r="J23" s="101" t="e">
        <f>(suma!J23)/(suma!$C23)*40</f>
        <v>#VALUE!</v>
      </c>
      <c r="K23" s="103" t="e">
        <f>(suma!K23)/(suma!$C23)*40</f>
        <v>#VALUE!</v>
      </c>
      <c r="L23" s="144" t="e">
        <f t="shared" si="2"/>
        <v>#VALUE!</v>
      </c>
      <c r="M23" s="101" t="e">
        <f>(suma!M23)/(suma!$C23)*40</f>
        <v>#VALUE!</v>
      </c>
      <c r="N23" s="103" t="e">
        <f>(suma!N23)/(suma!$C23)*40</f>
        <v>#VALUE!</v>
      </c>
      <c r="O23" s="144" t="e">
        <f t="shared" si="3"/>
        <v>#VALUE!</v>
      </c>
      <c r="P23" s="116" t="e">
        <f t="shared" si="4"/>
        <v>#VALUE!</v>
      </c>
      <c r="Q23" s="112" t="e">
        <f t="shared" si="4"/>
        <v>#VALUE!</v>
      </c>
      <c r="R23" s="144" t="e">
        <f t="shared" si="5"/>
        <v>#VALUE!</v>
      </c>
      <c r="S23" s="145" t="e">
        <f t="shared" si="6"/>
        <v>#VALUE!</v>
      </c>
      <c r="T23" s="65" t="e">
        <f t="shared" si="7"/>
        <v>#VALUE!</v>
      </c>
      <c r="U23" s="143">
        <f>SUM(List1:List99!U23)</f>
        <v>0</v>
      </c>
      <c r="V23" s="101" t="e">
        <f>(suma!V23)/(suma!$C23)*40</f>
        <v>#VALUE!</v>
      </c>
      <c r="W23" s="102" t="e">
        <f>(suma!W23)/(suma!$C23)*40</f>
        <v>#VALUE!</v>
      </c>
      <c r="X23" s="102" t="e">
        <f>(suma!X23)/(suma!$C23)*40</f>
        <v>#VALUE!</v>
      </c>
      <c r="Y23" s="102" t="e">
        <f>(suma!Y23)/(suma!$C23)*40</f>
        <v>#VALUE!</v>
      </c>
      <c r="Z23" s="112" t="e">
        <f>(suma!Z23)/(suma!$C23)*40</f>
        <v>#VALUE!</v>
      </c>
      <c r="AA23" s="112" t="e">
        <f>(suma!AA23)/(suma!$C23)*40</f>
        <v>#VALUE!</v>
      </c>
      <c r="AB23" s="101" t="e">
        <f>(suma!AB23)/(suma!$C23)*40</f>
        <v>#VALUE!</v>
      </c>
      <c r="AC23" s="102" t="e">
        <f>(suma!AC23)/(suma!$C23)*40</f>
        <v>#VALUE!</v>
      </c>
      <c r="AD23" s="103" t="e">
        <f>(suma!AD23)/(suma!$C23)*40</f>
        <v>#VALUE!</v>
      </c>
      <c r="AE23" s="65" t="e">
        <f t="shared" si="8"/>
        <v>#VALUE!</v>
      </c>
      <c r="AF23" s="55" t="e">
        <f t="shared" si="9"/>
        <v>#VALUE!</v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</sheetData>
  <printOptions/>
  <pageMargins left="0.36" right="0.62" top="0.73" bottom="0.37" header="0.33" footer="0.32"/>
  <pageSetup fitToHeight="1" fitToWidth="1" horizontalDpi="180" verticalDpi="180" orientation="landscape" paperSize="9" scale="9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25">
    <pageSetUpPr fitToPage="1"/>
  </sheetPr>
  <dimension ref="A1:AZ18"/>
  <sheetViews>
    <sheetView zoomScale="85" zoomScaleNormal="85" workbookViewId="0" topLeftCell="A1">
      <selection activeCell="B2" sqref="B2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4.00390625" style="49" customWidth="1"/>
    <col min="4" max="4" width="4.25390625" style="0" customWidth="1"/>
    <col min="5" max="5" width="4.75390625" style="0" customWidth="1"/>
    <col min="6" max="6" width="5.25390625" style="0" customWidth="1"/>
    <col min="7" max="7" width="4.25390625" style="0" customWidth="1"/>
    <col min="8" max="8" width="4.75390625" style="0" customWidth="1"/>
    <col min="9" max="9" width="5.25390625" style="0" customWidth="1"/>
    <col min="10" max="10" width="4.625" style="0" customWidth="1"/>
    <col min="11" max="11" width="4.875" style="0" customWidth="1"/>
    <col min="12" max="12" width="5.375" style="0" customWidth="1"/>
    <col min="13" max="13" width="4.25390625" style="0" customWidth="1"/>
    <col min="14" max="14" width="4.75390625" style="0" customWidth="1"/>
    <col min="15" max="15" width="5.375" style="0" customWidth="1"/>
    <col min="16" max="16" width="4.75390625" style="0" customWidth="1"/>
    <col min="17" max="25" width="6.75390625" style="0" customWidth="1"/>
    <col min="26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25" ht="38.25" customHeight="1">
      <c r="A1" s="12"/>
      <c r="B1" s="91" t="s">
        <v>0</v>
      </c>
      <c r="C1" s="43"/>
      <c r="D1" s="13"/>
      <c r="E1" s="13"/>
      <c r="F1" s="13"/>
      <c r="G1" s="13"/>
      <c r="H1" s="13"/>
      <c r="I1" s="13"/>
      <c r="J1" s="13"/>
      <c r="K1" s="14"/>
      <c r="L1" s="15"/>
      <c r="M1" s="138"/>
      <c r="N1" s="51"/>
      <c r="O1" s="15"/>
      <c r="P1" s="53"/>
      <c r="Q1" s="15"/>
      <c r="R1" s="15"/>
      <c r="S1" s="15"/>
      <c r="T1" s="15"/>
      <c r="U1" s="15"/>
      <c r="V1" s="15"/>
      <c r="W1" s="15"/>
      <c r="X1" s="15"/>
      <c r="Y1" s="17"/>
    </row>
    <row r="2" spans="1:25" ht="18" customHeight="1" thickBot="1">
      <c r="A2" s="18"/>
      <c r="B2" s="79" t="s">
        <v>58</v>
      </c>
      <c r="C2" s="44"/>
      <c r="D2" s="20"/>
      <c r="E2" s="99" t="s">
        <v>27</v>
      </c>
      <c r="F2" s="106"/>
      <c r="G2" s="70"/>
      <c r="H2" s="88"/>
      <c r="I2" s="92"/>
      <c r="J2" s="89"/>
      <c r="K2" s="90"/>
      <c r="L2" s="20"/>
      <c r="M2" s="83" t="s">
        <v>1</v>
      </c>
      <c r="N2" s="20"/>
      <c r="O2" s="20"/>
      <c r="P2" s="19"/>
      <c r="Q2" s="50"/>
      <c r="R2" s="20"/>
      <c r="S2" s="20"/>
      <c r="T2" s="20"/>
      <c r="U2" s="20"/>
      <c r="V2" s="20"/>
      <c r="W2" s="20"/>
      <c r="X2" s="20"/>
      <c r="Y2" s="21"/>
    </row>
    <row r="3" spans="1:25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3" t="s">
        <v>3</v>
      </c>
      <c r="R3" s="7"/>
      <c r="S3" s="7"/>
      <c r="T3" s="7"/>
      <c r="U3" s="7"/>
      <c r="V3" s="7"/>
      <c r="W3" s="7"/>
      <c r="X3" s="7"/>
      <c r="Y3" s="8"/>
    </row>
    <row r="4" spans="1:25" ht="71.25" customHeigh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25" t="s">
        <v>12</v>
      </c>
      <c r="Q4" s="34" t="s">
        <v>14</v>
      </c>
      <c r="R4" s="35" t="s">
        <v>15</v>
      </c>
      <c r="S4" s="35" t="s">
        <v>16</v>
      </c>
      <c r="T4" s="35" t="s">
        <v>17</v>
      </c>
      <c r="U4" s="151" t="s">
        <v>44</v>
      </c>
      <c r="V4" s="36" t="s">
        <v>18</v>
      </c>
      <c r="W4" s="34" t="s">
        <v>19</v>
      </c>
      <c r="X4" s="35" t="s">
        <v>20</v>
      </c>
      <c r="Y4" s="36" t="s">
        <v>21</v>
      </c>
    </row>
    <row r="5" spans="1:25" ht="3" customHeight="1">
      <c r="A5" s="11"/>
      <c r="B5" s="3"/>
      <c r="C5" s="48"/>
      <c r="D5" s="9"/>
      <c r="E5" s="3"/>
      <c r="F5" s="10"/>
      <c r="G5" s="9"/>
      <c r="H5" s="33"/>
      <c r="I5" s="10"/>
      <c r="J5" s="9"/>
      <c r="K5" s="3"/>
      <c r="L5" s="10"/>
      <c r="M5" s="9"/>
      <c r="N5" s="3"/>
      <c r="O5" s="10"/>
      <c r="P5" s="11"/>
      <c r="Q5" s="9"/>
      <c r="R5" s="3"/>
      <c r="S5" s="3"/>
      <c r="T5" s="3"/>
      <c r="U5" s="153"/>
      <c r="V5" s="10"/>
      <c r="W5" s="9"/>
      <c r="X5" s="3"/>
      <c r="Y5" s="10"/>
    </row>
    <row r="6" spans="1:52" s="62" customFormat="1" ht="22.5" customHeight="1">
      <c r="A6" s="104">
        <v>4</v>
      </c>
      <c r="B6" s="64" t="s">
        <v>33</v>
      </c>
      <c r="C6" s="66"/>
      <c r="D6" s="154"/>
      <c r="E6" s="129"/>
      <c r="F6" s="155"/>
      <c r="G6" s="154"/>
      <c r="H6" s="129"/>
      <c r="I6" s="155"/>
      <c r="J6" s="154"/>
      <c r="K6" s="129"/>
      <c r="L6" s="155"/>
      <c r="M6" s="154"/>
      <c r="N6" s="129"/>
      <c r="O6" s="155"/>
      <c r="P6" s="66"/>
      <c r="Q6" s="75"/>
      <c r="R6" s="59"/>
      <c r="S6" s="59"/>
      <c r="T6" s="59"/>
      <c r="U6" s="111"/>
      <c r="V6" s="78"/>
      <c r="W6" s="75"/>
      <c r="X6" s="59"/>
      <c r="Y6" s="78"/>
      <c r="AA6" s="52"/>
      <c r="AB6" s="52"/>
      <c r="AC6" s="80"/>
      <c r="AD6" s="52"/>
      <c r="AE6" s="52"/>
      <c r="AF6" s="80"/>
      <c r="AG6" s="52"/>
      <c r="AH6" s="52"/>
      <c r="AI6" s="80"/>
      <c r="AJ6" s="52"/>
      <c r="AK6" s="52"/>
      <c r="AL6" s="80"/>
      <c r="AM6" s="52"/>
      <c r="AN6" s="52"/>
      <c r="AO6" s="80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</row>
    <row r="7" spans="1:52" s="62" customFormat="1" ht="22.5" customHeight="1">
      <c r="A7" s="104">
        <v>5</v>
      </c>
      <c r="B7" s="64" t="s">
        <v>34</v>
      </c>
      <c r="C7" s="66"/>
      <c r="D7" s="156"/>
      <c r="E7" s="129"/>
      <c r="F7" s="155"/>
      <c r="G7" s="154"/>
      <c r="H7" s="129"/>
      <c r="I7" s="155"/>
      <c r="J7" s="154"/>
      <c r="K7" s="129"/>
      <c r="L7" s="155"/>
      <c r="M7" s="154"/>
      <c r="N7" s="129"/>
      <c r="O7" s="155"/>
      <c r="P7" s="66"/>
      <c r="Q7" s="75"/>
      <c r="R7" s="59"/>
      <c r="S7" s="59"/>
      <c r="T7" s="59"/>
      <c r="U7" s="111"/>
      <c r="V7" s="78"/>
      <c r="W7" s="75"/>
      <c r="X7" s="59"/>
      <c r="Y7" s="78"/>
      <c r="AA7" s="52"/>
      <c r="AB7" s="52"/>
      <c r="AC7" s="80"/>
      <c r="AD7" s="52"/>
      <c r="AE7" s="52"/>
      <c r="AF7" s="80"/>
      <c r="AG7" s="52"/>
      <c r="AH7" s="52"/>
      <c r="AI7" s="80"/>
      <c r="AJ7" s="52"/>
      <c r="AK7" s="52"/>
      <c r="AL7" s="80"/>
      <c r="AM7" s="52"/>
      <c r="AN7" s="52"/>
      <c r="AO7" s="80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</row>
    <row r="8" spans="1:52" s="62" customFormat="1" ht="22.5" customHeight="1">
      <c r="A8" s="104">
        <v>6</v>
      </c>
      <c r="B8" s="157" t="s">
        <v>45</v>
      </c>
      <c r="C8" s="66"/>
      <c r="D8" s="154"/>
      <c r="E8" s="129"/>
      <c r="F8" s="155"/>
      <c r="G8" s="154"/>
      <c r="H8" s="129"/>
      <c r="I8" s="155"/>
      <c r="J8" s="154"/>
      <c r="K8" s="129"/>
      <c r="L8" s="155"/>
      <c r="M8" s="154"/>
      <c r="N8" s="129"/>
      <c r="O8" s="155"/>
      <c r="P8" s="66"/>
      <c r="Q8" s="59"/>
      <c r="R8" s="85"/>
      <c r="S8" s="59"/>
      <c r="T8" s="59"/>
      <c r="U8" s="59"/>
      <c r="V8" s="59"/>
      <c r="W8" s="75"/>
      <c r="X8" s="59"/>
      <c r="Y8" s="78"/>
      <c r="AA8" s="52"/>
      <c r="AB8" s="52"/>
      <c r="AC8" s="80"/>
      <c r="AD8" s="52"/>
      <c r="AE8" s="52"/>
      <c r="AF8" s="80"/>
      <c r="AG8" s="52"/>
      <c r="AH8" s="52"/>
      <c r="AI8" s="80"/>
      <c r="AJ8" s="52"/>
      <c r="AK8" s="52"/>
      <c r="AL8" s="80"/>
      <c r="AM8" s="52"/>
      <c r="AN8" s="52"/>
      <c r="AO8" s="80"/>
      <c r="AP8" s="52"/>
      <c r="AQ8" s="52"/>
      <c r="AR8" s="52"/>
      <c r="AS8" s="52"/>
      <c r="AT8" s="81"/>
      <c r="AU8" s="52"/>
      <c r="AV8" s="52"/>
      <c r="AW8" s="52"/>
      <c r="AX8" s="52"/>
      <c r="AY8" s="52"/>
      <c r="AZ8" s="52"/>
    </row>
    <row r="9" spans="1:52" s="62" customFormat="1" ht="22.5" customHeight="1">
      <c r="A9" s="104">
        <v>7</v>
      </c>
      <c r="B9" s="149" t="s">
        <v>41</v>
      </c>
      <c r="C9" s="66"/>
      <c r="D9" s="156"/>
      <c r="E9" s="129"/>
      <c r="F9" s="155"/>
      <c r="G9" s="154"/>
      <c r="H9" s="129"/>
      <c r="I9" s="155"/>
      <c r="J9" s="154"/>
      <c r="K9" s="129"/>
      <c r="L9" s="155"/>
      <c r="M9" s="154"/>
      <c r="N9" s="129"/>
      <c r="O9" s="155"/>
      <c r="P9" s="66"/>
      <c r="Q9" s="59"/>
      <c r="R9" s="59"/>
      <c r="S9" s="59"/>
      <c r="T9" s="59"/>
      <c r="U9" s="59"/>
      <c r="V9" s="59"/>
      <c r="W9" s="75"/>
      <c r="X9" s="59"/>
      <c r="Y9" s="78"/>
      <c r="AA9" s="82"/>
      <c r="AB9" s="52"/>
      <c r="AC9" s="80"/>
      <c r="AD9" s="52"/>
      <c r="AE9" s="52"/>
      <c r="AF9" s="80"/>
      <c r="AG9" s="52"/>
      <c r="AH9" s="52"/>
      <c r="AI9" s="80"/>
      <c r="AJ9" s="52"/>
      <c r="AK9" s="52"/>
      <c r="AL9" s="80"/>
      <c r="AM9" s="52"/>
      <c r="AN9" s="52"/>
      <c r="AO9" s="80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</row>
    <row r="10" spans="1:52" s="62" customFormat="1" ht="22.5" customHeight="1">
      <c r="A10" s="104">
        <v>8</v>
      </c>
      <c r="B10" s="64" t="s">
        <v>36</v>
      </c>
      <c r="C10" s="66"/>
      <c r="D10" s="158"/>
      <c r="E10" s="129"/>
      <c r="F10" s="155"/>
      <c r="G10" s="154"/>
      <c r="H10" s="129"/>
      <c r="I10" s="155"/>
      <c r="J10" s="154"/>
      <c r="K10" s="129"/>
      <c r="L10" s="155"/>
      <c r="M10" s="154"/>
      <c r="N10" s="129"/>
      <c r="O10" s="155"/>
      <c r="P10" s="66"/>
      <c r="Q10" s="59"/>
      <c r="R10" s="59"/>
      <c r="S10" s="59"/>
      <c r="T10" s="59"/>
      <c r="U10" s="59"/>
      <c r="V10" s="59"/>
      <c r="W10" s="75"/>
      <c r="X10" s="59"/>
      <c r="Y10" s="78"/>
      <c r="AA10" s="82"/>
      <c r="AB10" s="52"/>
      <c r="AC10" s="80"/>
      <c r="AD10" s="52"/>
      <c r="AE10" s="52"/>
      <c r="AF10" s="80"/>
      <c r="AG10" s="52"/>
      <c r="AH10" s="52"/>
      <c r="AI10" s="80"/>
      <c r="AJ10" s="52"/>
      <c r="AK10" s="52"/>
      <c r="AL10" s="80"/>
      <c r="AM10" s="52"/>
      <c r="AN10" s="52"/>
      <c r="AO10" s="80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</row>
    <row r="11" spans="1:52" s="62" customFormat="1" ht="22.5" customHeight="1">
      <c r="A11" s="104">
        <v>9</v>
      </c>
      <c r="B11" s="64" t="s">
        <v>37</v>
      </c>
      <c r="C11" s="66"/>
      <c r="D11" s="154"/>
      <c r="E11" s="129"/>
      <c r="F11" s="155"/>
      <c r="G11" s="154"/>
      <c r="H11" s="129"/>
      <c r="I11" s="155"/>
      <c r="J11" s="154"/>
      <c r="K11" s="129"/>
      <c r="L11" s="155"/>
      <c r="M11" s="154"/>
      <c r="N11" s="129"/>
      <c r="O11" s="155"/>
      <c r="P11" s="66"/>
      <c r="Q11" s="59"/>
      <c r="R11" s="59"/>
      <c r="S11" s="59"/>
      <c r="T11" s="59"/>
      <c r="U11" s="59"/>
      <c r="V11" s="59"/>
      <c r="W11" s="75"/>
      <c r="X11" s="59"/>
      <c r="Y11" s="78"/>
      <c r="AA11" s="52"/>
      <c r="AB11" s="52"/>
      <c r="AC11" s="80"/>
      <c r="AD11" s="52"/>
      <c r="AE11" s="52"/>
      <c r="AF11" s="80"/>
      <c r="AG11" s="52"/>
      <c r="AH11" s="52"/>
      <c r="AI11" s="80"/>
      <c r="AJ11" s="52"/>
      <c r="AK11" s="52"/>
      <c r="AL11" s="80"/>
      <c r="AM11" s="52"/>
      <c r="AN11" s="52"/>
      <c r="AO11" s="80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</row>
    <row r="12" spans="1:52" s="62" customFormat="1" ht="22.5" customHeight="1">
      <c r="A12" s="104">
        <v>10</v>
      </c>
      <c r="B12" s="64" t="s">
        <v>38</v>
      </c>
      <c r="C12" s="66"/>
      <c r="D12" s="154"/>
      <c r="E12" s="129"/>
      <c r="F12" s="155"/>
      <c r="G12" s="154"/>
      <c r="H12" s="129"/>
      <c r="I12" s="155"/>
      <c r="J12" s="154"/>
      <c r="K12" s="129"/>
      <c r="L12" s="155"/>
      <c r="M12" s="154"/>
      <c r="N12" s="129"/>
      <c r="O12" s="155"/>
      <c r="P12" s="66"/>
      <c r="Q12" s="59"/>
      <c r="R12" s="59"/>
      <c r="S12" s="59"/>
      <c r="T12" s="59"/>
      <c r="U12" s="59"/>
      <c r="V12" s="59"/>
      <c r="W12" s="75"/>
      <c r="X12" s="59"/>
      <c r="Y12" s="78"/>
      <c r="AA12" s="52"/>
      <c r="AB12" s="52"/>
      <c r="AC12" s="80"/>
      <c r="AD12" s="52"/>
      <c r="AE12" s="52"/>
      <c r="AF12" s="80"/>
      <c r="AG12" s="52"/>
      <c r="AH12" s="52"/>
      <c r="AI12" s="80"/>
      <c r="AJ12" s="52"/>
      <c r="AK12" s="52"/>
      <c r="AL12" s="80"/>
      <c r="AM12" s="52"/>
      <c r="AN12" s="52"/>
      <c r="AO12" s="80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</row>
    <row r="13" spans="1:52" s="62" customFormat="1" ht="22.5" customHeight="1">
      <c r="A13" s="104">
        <v>11</v>
      </c>
      <c r="B13" s="64" t="s">
        <v>39</v>
      </c>
      <c r="C13" s="66"/>
      <c r="D13" s="154"/>
      <c r="E13" s="129"/>
      <c r="F13" s="155"/>
      <c r="G13" s="154"/>
      <c r="H13" s="129"/>
      <c r="I13" s="155"/>
      <c r="J13" s="154"/>
      <c r="K13" s="129"/>
      <c r="L13" s="155"/>
      <c r="M13" s="154"/>
      <c r="N13" s="129"/>
      <c r="O13" s="155"/>
      <c r="P13" s="66"/>
      <c r="Q13" s="59"/>
      <c r="R13" s="59"/>
      <c r="S13" s="59"/>
      <c r="T13" s="59"/>
      <c r="U13" s="59"/>
      <c r="V13" s="59"/>
      <c r="W13" s="75"/>
      <c r="X13" s="59"/>
      <c r="Y13" s="78"/>
      <c r="AA13" s="52"/>
      <c r="AB13" s="52"/>
      <c r="AC13" s="80"/>
      <c r="AD13" s="52"/>
      <c r="AE13" s="52"/>
      <c r="AF13" s="80"/>
      <c r="AG13" s="52"/>
      <c r="AH13" s="52"/>
      <c r="AI13" s="80"/>
      <c r="AJ13" s="52"/>
      <c r="AK13" s="52"/>
      <c r="AL13" s="80"/>
      <c r="AM13" s="52"/>
      <c r="AN13" s="52"/>
      <c r="AO13" s="80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</row>
    <row r="14" spans="1:52" s="62" customFormat="1" ht="22.5" customHeight="1">
      <c r="A14" s="104">
        <v>12</v>
      </c>
      <c r="B14" s="150" t="s">
        <v>40</v>
      </c>
      <c r="C14" s="66"/>
      <c r="D14" s="154"/>
      <c r="E14" s="129"/>
      <c r="F14" s="155"/>
      <c r="G14" s="154"/>
      <c r="H14" s="129"/>
      <c r="I14" s="155"/>
      <c r="J14" s="154"/>
      <c r="K14" s="129"/>
      <c r="L14" s="155"/>
      <c r="M14" s="154"/>
      <c r="N14" s="129"/>
      <c r="O14" s="155"/>
      <c r="P14" s="66"/>
      <c r="Q14" s="59"/>
      <c r="R14" s="59"/>
      <c r="S14" s="59"/>
      <c r="T14" s="59"/>
      <c r="U14" s="59"/>
      <c r="V14" s="59"/>
      <c r="W14" s="75"/>
      <c r="X14" s="59"/>
      <c r="Y14" s="78"/>
      <c r="AA14" s="52"/>
      <c r="AB14" s="52"/>
      <c r="AC14" s="80"/>
      <c r="AD14" s="52"/>
      <c r="AE14" s="52"/>
      <c r="AF14" s="80"/>
      <c r="AG14" s="52"/>
      <c r="AH14" s="52"/>
      <c r="AI14" s="80"/>
      <c r="AJ14" s="52"/>
      <c r="AK14" s="52"/>
      <c r="AL14" s="80"/>
      <c r="AM14" s="52"/>
      <c r="AN14" s="52"/>
      <c r="AO14" s="80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</row>
    <row r="15" spans="1:52" s="62" customFormat="1" ht="22.5" customHeight="1">
      <c r="A15" s="104">
        <v>13</v>
      </c>
      <c r="B15" s="64" t="s">
        <v>35</v>
      </c>
      <c r="C15" s="66"/>
      <c r="D15" s="154"/>
      <c r="E15" s="129"/>
      <c r="F15" s="155"/>
      <c r="G15" s="154"/>
      <c r="H15" s="129"/>
      <c r="I15" s="155"/>
      <c r="J15" s="154"/>
      <c r="K15" s="129"/>
      <c r="L15" s="155"/>
      <c r="M15" s="154"/>
      <c r="N15" s="129"/>
      <c r="O15" s="155"/>
      <c r="P15" s="66"/>
      <c r="Q15" s="59"/>
      <c r="R15" s="59"/>
      <c r="S15" s="59"/>
      <c r="T15" s="59"/>
      <c r="U15" s="59"/>
      <c r="V15" s="59"/>
      <c r="W15" s="75"/>
      <c r="X15" s="59"/>
      <c r="Y15" s="78"/>
      <c r="AA15" s="52"/>
      <c r="AB15" s="52"/>
      <c r="AC15" s="80"/>
      <c r="AD15" s="52"/>
      <c r="AE15" s="52"/>
      <c r="AF15" s="80"/>
      <c r="AG15" s="52"/>
      <c r="AH15" s="52"/>
      <c r="AI15" s="80"/>
      <c r="AJ15" s="52"/>
      <c r="AK15" s="52"/>
      <c r="AL15" s="80"/>
      <c r="AM15" s="52"/>
      <c r="AN15" s="52"/>
      <c r="AO15" s="80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</row>
    <row r="16" spans="1:52" s="62" customFormat="1" ht="22.5" customHeight="1">
      <c r="A16" s="104">
        <v>14</v>
      </c>
      <c r="B16" s="64" t="s">
        <v>42</v>
      </c>
      <c r="C16" s="66"/>
      <c r="D16" s="154"/>
      <c r="E16" s="129"/>
      <c r="F16" s="155"/>
      <c r="G16" s="154"/>
      <c r="H16" s="129"/>
      <c r="I16" s="155"/>
      <c r="J16" s="154"/>
      <c r="K16" s="129"/>
      <c r="L16" s="155"/>
      <c r="M16" s="154"/>
      <c r="N16" s="129"/>
      <c r="O16" s="155"/>
      <c r="P16" s="66"/>
      <c r="Q16" s="59"/>
      <c r="R16" s="59"/>
      <c r="S16" s="59"/>
      <c r="T16" s="59"/>
      <c r="U16" s="59"/>
      <c r="V16" s="59"/>
      <c r="W16" s="75"/>
      <c r="X16" s="59"/>
      <c r="Y16" s="78"/>
      <c r="AA16" s="52"/>
      <c r="AB16" s="52"/>
      <c r="AC16" s="80"/>
      <c r="AD16" s="52"/>
      <c r="AE16" s="52"/>
      <c r="AF16" s="80"/>
      <c r="AG16" s="52"/>
      <c r="AH16" s="52"/>
      <c r="AI16" s="80"/>
      <c r="AJ16" s="52"/>
      <c r="AK16" s="52"/>
      <c r="AL16" s="80"/>
      <c r="AM16" s="52"/>
      <c r="AN16" s="52"/>
      <c r="AO16" s="80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</row>
    <row r="17" spans="1:52" s="62" customFormat="1" ht="22.5" customHeight="1" thickBot="1">
      <c r="A17" s="104">
        <v>18</v>
      </c>
      <c r="B17" s="64" t="s">
        <v>43</v>
      </c>
      <c r="C17" s="66"/>
      <c r="D17" s="159"/>
      <c r="E17" s="145"/>
      <c r="F17" s="160"/>
      <c r="G17" s="159"/>
      <c r="H17" s="145"/>
      <c r="I17" s="160"/>
      <c r="J17" s="159"/>
      <c r="K17" s="145"/>
      <c r="L17" s="160"/>
      <c r="M17" s="159"/>
      <c r="N17" s="145"/>
      <c r="O17" s="160"/>
      <c r="P17" s="66"/>
      <c r="Q17" s="59"/>
      <c r="R17" s="59"/>
      <c r="S17" s="59"/>
      <c r="T17" s="59"/>
      <c r="U17" s="59"/>
      <c r="V17" s="59"/>
      <c r="W17" s="75"/>
      <c r="X17" s="59"/>
      <c r="Y17" s="78"/>
      <c r="AA17" s="52"/>
      <c r="AB17" s="52"/>
      <c r="AC17" s="80"/>
      <c r="AD17" s="52"/>
      <c r="AE17" s="52"/>
      <c r="AF17" s="80"/>
      <c r="AG17" s="52"/>
      <c r="AH17" s="52"/>
      <c r="AI17" s="80"/>
      <c r="AJ17" s="52"/>
      <c r="AK17" s="52"/>
      <c r="AL17" s="80"/>
      <c r="AM17" s="52"/>
      <c r="AN17" s="52"/>
      <c r="AO17" s="80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</row>
    <row r="18" spans="1:25" s="38" customFormat="1" ht="30" customHeight="1" thickBot="1">
      <c r="A18" s="161" t="s">
        <v>26</v>
      </c>
      <c r="B18" s="54"/>
      <c r="C18" s="57"/>
      <c r="D18" s="162"/>
      <c r="E18" s="108"/>
      <c r="F18" s="163"/>
      <c r="G18" s="162"/>
      <c r="H18" s="108"/>
      <c r="I18" s="163"/>
      <c r="J18" s="162"/>
      <c r="K18" s="108"/>
      <c r="L18" s="163"/>
      <c r="M18" s="162"/>
      <c r="N18" s="108"/>
      <c r="O18" s="163"/>
      <c r="P18" s="55"/>
      <c r="Q18" s="56"/>
      <c r="R18" s="57"/>
      <c r="S18" s="57"/>
      <c r="T18" s="57"/>
      <c r="U18" s="114"/>
      <c r="V18" s="58"/>
      <c r="W18" s="56"/>
      <c r="X18" s="57"/>
      <c r="Y18" s="58"/>
    </row>
  </sheetData>
  <printOptions horizontalCentered="1" verticalCentered="1"/>
  <pageMargins left="0.36" right="0.62" top="0.6" bottom="0.68" header="0.5" footer="0.42"/>
  <pageSetup blackAndWhite="1" fitToHeight="3" fitToWidth="1" horizontalDpi="180" verticalDpi="180" orientation="landscape" paperSize="9" scale="98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26"/>
  <sheetViews>
    <sheetView zoomScale="70" zoomScaleNormal="70" workbookViewId="0" topLeftCell="A1">
      <selection activeCell="V1" sqref="V1:V2"/>
    </sheetView>
  </sheetViews>
  <sheetFormatPr defaultColWidth="9.00390625" defaultRowHeight="12.75"/>
  <cols>
    <col min="1" max="1" width="7.00390625" style="0" bestFit="1" customWidth="1"/>
    <col min="2" max="7" width="4.75390625" style="0" customWidth="1"/>
    <col min="8" max="8" width="7.00390625" style="0" bestFit="1" customWidth="1"/>
    <col min="9" max="14" width="4.75390625" style="0" customWidth="1"/>
    <col min="15" max="15" width="7.00390625" style="0" bestFit="1" customWidth="1"/>
    <col min="16" max="21" width="4.75390625" style="0" customWidth="1"/>
    <col min="22" max="22" width="7.00390625" style="0" bestFit="1" customWidth="1"/>
    <col min="23" max="27" width="4.75390625" style="0" customWidth="1"/>
  </cols>
  <sheetData>
    <row r="1" spans="1:27" ht="19.5" customHeight="1">
      <c r="A1" s="45" t="s">
        <v>46</v>
      </c>
      <c r="B1" s="355" t="s">
        <v>47</v>
      </c>
      <c r="C1" s="356"/>
      <c r="D1" s="356"/>
      <c r="E1" s="356"/>
      <c r="F1" s="357"/>
      <c r="H1" s="45" t="s">
        <v>46</v>
      </c>
      <c r="I1" s="355" t="s">
        <v>47</v>
      </c>
      <c r="J1" s="356"/>
      <c r="K1" s="356"/>
      <c r="L1" s="356"/>
      <c r="M1" s="357"/>
      <c r="O1" s="45" t="s">
        <v>46</v>
      </c>
      <c r="P1" s="355" t="s">
        <v>47</v>
      </c>
      <c r="Q1" s="356"/>
      <c r="R1" s="356"/>
      <c r="S1" s="356"/>
      <c r="T1" s="357"/>
      <c r="V1" s="45" t="s">
        <v>46</v>
      </c>
      <c r="W1" s="355" t="s">
        <v>47</v>
      </c>
      <c r="X1" s="356"/>
      <c r="Y1" s="356"/>
      <c r="Z1" s="356"/>
      <c r="AA1" s="357"/>
    </row>
    <row r="2" spans="1:27" ht="19.5" customHeight="1" thickBot="1">
      <c r="A2" s="172" t="s">
        <v>48</v>
      </c>
      <c r="B2" s="165"/>
      <c r="C2" s="166"/>
      <c r="D2" s="166"/>
      <c r="E2" s="166"/>
      <c r="F2" s="167"/>
      <c r="H2" s="172" t="s">
        <v>48</v>
      </c>
      <c r="I2" s="165"/>
      <c r="J2" s="166"/>
      <c r="K2" s="166"/>
      <c r="L2" s="166"/>
      <c r="M2" s="167"/>
      <c r="O2" s="172" t="s">
        <v>48</v>
      </c>
      <c r="P2" s="165"/>
      <c r="Q2" s="166"/>
      <c r="R2" s="166"/>
      <c r="S2" s="166"/>
      <c r="T2" s="167"/>
      <c r="V2" s="172" t="s">
        <v>48</v>
      </c>
      <c r="W2" s="165"/>
      <c r="X2" s="166"/>
      <c r="Y2" s="166"/>
      <c r="Z2" s="166"/>
      <c r="AA2" s="167"/>
    </row>
    <row r="3" spans="1:27" ht="19.5" customHeight="1">
      <c r="A3" s="168"/>
      <c r="B3" s="169"/>
      <c r="C3" s="170"/>
      <c r="D3" s="170"/>
      <c r="E3" s="170"/>
      <c r="F3" s="171"/>
      <c r="H3" s="168"/>
      <c r="I3" s="169"/>
      <c r="J3" s="170"/>
      <c r="K3" s="170"/>
      <c r="L3" s="170"/>
      <c r="M3" s="171"/>
      <c r="O3" s="168"/>
      <c r="P3" s="169"/>
      <c r="Q3" s="170"/>
      <c r="R3" s="170"/>
      <c r="S3" s="170"/>
      <c r="T3" s="171"/>
      <c r="V3" s="168"/>
      <c r="W3" s="169"/>
      <c r="X3" s="170"/>
      <c r="Y3" s="170"/>
      <c r="Z3" s="170"/>
      <c r="AA3" s="171"/>
    </row>
    <row r="4" spans="1:27" ht="19.5" customHeight="1">
      <c r="A4" s="11"/>
      <c r="B4" s="9"/>
      <c r="C4" s="3"/>
      <c r="D4" s="3"/>
      <c r="E4" s="3"/>
      <c r="F4" s="10"/>
      <c r="H4" s="11"/>
      <c r="I4" s="9"/>
      <c r="J4" s="3"/>
      <c r="K4" s="3"/>
      <c r="L4" s="3"/>
      <c r="M4" s="10"/>
      <c r="O4" s="11"/>
      <c r="P4" s="9"/>
      <c r="Q4" s="3"/>
      <c r="R4" s="3"/>
      <c r="S4" s="3"/>
      <c r="T4" s="10"/>
      <c r="V4" s="11"/>
      <c r="W4" s="9"/>
      <c r="X4" s="3"/>
      <c r="Y4" s="3"/>
      <c r="Z4" s="3"/>
      <c r="AA4" s="10"/>
    </row>
    <row r="5" spans="1:27" ht="19.5" customHeight="1">
      <c r="A5" s="11"/>
      <c r="B5" s="9"/>
      <c r="C5" s="3"/>
      <c r="D5" s="3"/>
      <c r="E5" s="3"/>
      <c r="F5" s="10"/>
      <c r="H5" s="11"/>
      <c r="I5" s="9"/>
      <c r="J5" s="3"/>
      <c r="K5" s="3"/>
      <c r="L5" s="3"/>
      <c r="M5" s="10"/>
      <c r="O5" s="11"/>
      <c r="P5" s="9"/>
      <c r="Q5" s="3"/>
      <c r="R5" s="3"/>
      <c r="S5" s="3"/>
      <c r="T5" s="10"/>
      <c r="V5" s="11"/>
      <c r="W5" s="9"/>
      <c r="X5" s="3"/>
      <c r="Y5" s="3"/>
      <c r="Z5" s="3"/>
      <c r="AA5" s="10"/>
    </row>
    <row r="6" spans="1:27" ht="19.5" customHeight="1">
      <c r="A6" s="11"/>
      <c r="B6" s="9"/>
      <c r="C6" s="3"/>
      <c r="D6" s="3"/>
      <c r="E6" s="3"/>
      <c r="F6" s="10"/>
      <c r="H6" s="11"/>
      <c r="I6" s="9"/>
      <c r="J6" s="3"/>
      <c r="K6" s="3"/>
      <c r="L6" s="3"/>
      <c r="M6" s="10"/>
      <c r="O6" s="11"/>
      <c r="P6" s="9"/>
      <c r="Q6" s="3"/>
      <c r="R6" s="3"/>
      <c r="S6" s="3"/>
      <c r="T6" s="10"/>
      <c r="V6" s="11"/>
      <c r="W6" s="9"/>
      <c r="X6" s="3"/>
      <c r="Y6" s="3"/>
      <c r="Z6" s="3"/>
      <c r="AA6" s="10"/>
    </row>
    <row r="7" spans="1:27" ht="19.5" customHeight="1">
      <c r="A7" s="11"/>
      <c r="B7" s="9"/>
      <c r="C7" s="3"/>
      <c r="D7" s="3"/>
      <c r="E7" s="3"/>
      <c r="F7" s="10"/>
      <c r="H7" s="11"/>
      <c r="I7" s="9"/>
      <c r="J7" s="3"/>
      <c r="K7" s="3"/>
      <c r="L7" s="3"/>
      <c r="M7" s="10"/>
      <c r="O7" s="11"/>
      <c r="P7" s="9"/>
      <c r="Q7" s="3"/>
      <c r="R7" s="3"/>
      <c r="S7" s="3"/>
      <c r="T7" s="10"/>
      <c r="V7" s="11"/>
      <c r="W7" s="9"/>
      <c r="X7" s="3"/>
      <c r="Y7" s="3"/>
      <c r="Z7" s="3"/>
      <c r="AA7" s="10"/>
    </row>
    <row r="8" spans="1:27" ht="19.5" customHeight="1">
      <c r="A8" s="11"/>
      <c r="B8" s="9"/>
      <c r="C8" s="3"/>
      <c r="D8" s="3"/>
      <c r="E8" s="3"/>
      <c r="F8" s="10"/>
      <c r="H8" s="11"/>
      <c r="I8" s="9"/>
      <c r="J8" s="3"/>
      <c r="K8" s="3"/>
      <c r="L8" s="3"/>
      <c r="M8" s="10"/>
      <c r="O8" s="11"/>
      <c r="P8" s="9"/>
      <c r="Q8" s="3"/>
      <c r="R8" s="3"/>
      <c r="S8" s="3"/>
      <c r="T8" s="10"/>
      <c r="V8" s="11"/>
      <c r="W8" s="9"/>
      <c r="X8" s="3"/>
      <c r="Y8" s="3"/>
      <c r="Z8" s="3"/>
      <c r="AA8" s="10"/>
    </row>
    <row r="9" spans="1:27" ht="19.5" customHeight="1">
      <c r="A9" s="11"/>
      <c r="B9" s="9"/>
      <c r="C9" s="3"/>
      <c r="D9" s="3"/>
      <c r="E9" s="3"/>
      <c r="F9" s="10"/>
      <c r="H9" s="11"/>
      <c r="I9" s="9"/>
      <c r="J9" s="3"/>
      <c r="K9" s="3"/>
      <c r="L9" s="3"/>
      <c r="M9" s="10"/>
      <c r="O9" s="11"/>
      <c r="P9" s="9"/>
      <c r="Q9" s="3"/>
      <c r="R9" s="3"/>
      <c r="S9" s="3"/>
      <c r="T9" s="10"/>
      <c r="V9" s="11"/>
      <c r="W9" s="9"/>
      <c r="X9" s="3"/>
      <c r="Y9" s="3"/>
      <c r="Z9" s="3"/>
      <c r="AA9" s="10"/>
    </row>
    <row r="10" spans="1:27" ht="19.5" customHeight="1">
      <c r="A10" s="11"/>
      <c r="B10" s="9"/>
      <c r="C10" s="3"/>
      <c r="D10" s="3"/>
      <c r="E10" s="3"/>
      <c r="F10" s="10"/>
      <c r="H10" s="11"/>
      <c r="I10" s="9"/>
      <c r="J10" s="3"/>
      <c r="K10" s="3"/>
      <c r="L10" s="3"/>
      <c r="M10" s="10"/>
      <c r="O10" s="11"/>
      <c r="P10" s="9"/>
      <c r="Q10" s="3"/>
      <c r="R10" s="3"/>
      <c r="S10" s="3"/>
      <c r="T10" s="10"/>
      <c r="V10" s="11"/>
      <c r="W10" s="9"/>
      <c r="X10" s="3"/>
      <c r="Y10" s="3"/>
      <c r="Z10" s="3"/>
      <c r="AA10" s="10"/>
    </row>
    <row r="11" spans="1:27" ht="19.5" customHeight="1">
      <c r="A11" s="11"/>
      <c r="B11" s="9"/>
      <c r="C11" s="3"/>
      <c r="D11" s="3"/>
      <c r="E11" s="3"/>
      <c r="F11" s="10"/>
      <c r="H11" s="11"/>
      <c r="I11" s="9"/>
      <c r="J11" s="3"/>
      <c r="K11" s="3"/>
      <c r="L11" s="3"/>
      <c r="M11" s="10"/>
      <c r="O11" s="11"/>
      <c r="P11" s="9"/>
      <c r="Q11" s="3"/>
      <c r="R11" s="3"/>
      <c r="S11" s="3"/>
      <c r="T11" s="10"/>
      <c r="V11" s="11"/>
      <c r="W11" s="9"/>
      <c r="X11" s="3"/>
      <c r="Y11" s="3"/>
      <c r="Z11" s="3"/>
      <c r="AA11" s="10"/>
    </row>
    <row r="12" spans="1:27" ht="19.5" customHeight="1">
      <c r="A12" s="11"/>
      <c r="B12" s="9"/>
      <c r="C12" s="3"/>
      <c r="D12" s="3"/>
      <c r="E12" s="3"/>
      <c r="F12" s="10"/>
      <c r="H12" s="11"/>
      <c r="I12" s="9"/>
      <c r="J12" s="3"/>
      <c r="K12" s="3"/>
      <c r="L12" s="3"/>
      <c r="M12" s="10"/>
      <c r="O12" s="11"/>
      <c r="P12" s="9"/>
      <c r="Q12" s="3"/>
      <c r="R12" s="3"/>
      <c r="S12" s="3"/>
      <c r="T12" s="10"/>
      <c r="V12" s="11"/>
      <c r="W12" s="9"/>
      <c r="X12" s="3"/>
      <c r="Y12" s="3"/>
      <c r="Z12" s="3"/>
      <c r="AA12" s="10"/>
    </row>
    <row r="13" spans="1:27" ht="19.5" customHeight="1">
      <c r="A13" s="11"/>
      <c r="B13" s="9"/>
      <c r="C13" s="3"/>
      <c r="D13" s="3"/>
      <c r="E13" s="3"/>
      <c r="F13" s="10"/>
      <c r="H13" s="11"/>
      <c r="I13" s="9"/>
      <c r="J13" s="3"/>
      <c r="K13" s="3"/>
      <c r="L13" s="3"/>
      <c r="M13" s="10"/>
      <c r="O13" s="11"/>
      <c r="P13" s="9"/>
      <c r="Q13" s="3"/>
      <c r="R13" s="3"/>
      <c r="S13" s="3"/>
      <c r="T13" s="10"/>
      <c r="V13" s="11"/>
      <c r="W13" s="9"/>
      <c r="X13" s="3"/>
      <c r="Y13" s="3"/>
      <c r="Z13" s="3"/>
      <c r="AA13" s="10"/>
    </row>
    <row r="14" spans="1:27" ht="19.5" customHeight="1">
      <c r="A14" s="11"/>
      <c r="B14" s="9"/>
      <c r="C14" s="3"/>
      <c r="D14" s="3"/>
      <c r="E14" s="3"/>
      <c r="F14" s="10"/>
      <c r="H14" s="11"/>
      <c r="I14" s="9"/>
      <c r="J14" s="3"/>
      <c r="K14" s="3"/>
      <c r="L14" s="3"/>
      <c r="M14" s="10"/>
      <c r="O14" s="11"/>
      <c r="P14" s="9"/>
      <c r="Q14" s="3"/>
      <c r="R14" s="3"/>
      <c r="S14" s="3"/>
      <c r="T14" s="10"/>
      <c r="V14" s="11"/>
      <c r="W14" s="9"/>
      <c r="X14" s="3"/>
      <c r="Y14" s="3"/>
      <c r="Z14" s="3"/>
      <c r="AA14" s="10"/>
    </row>
    <row r="15" spans="1:27" ht="19.5" customHeight="1">
      <c r="A15" s="11"/>
      <c r="B15" s="9"/>
      <c r="C15" s="3"/>
      <c r="D15" s="3"/>
      <c r="E15" s="3"/>
      <c r="F15" s="10"/>
      <c r="H15" s="11"/>
      <c r="I15" s="9"/>
      <c r="J15" s="3"/>
      <c r="K15" s="3"/>
      <c r="L15" s="3"/>
      <c r="M15" s="10"/>
      <c r="O15" s="11"/>
      <c r="P15" s="9"/>
      <c r="Q15" s="3"/>
      <c r="R15" s="3"/>
      <c r="S15" s="3"/>
      <c r="T15" s="10"/>
      <c r="V15" s="11"/>
      <c r="W15" s="9"/>
      <c r="X15" s="3"/>
      <c r="Y15" s="3"/>
      <c r="Z15" s="3"/>
      <c r="AA15" s="10"/>
    </row>
    <row r="16" spans="1:27" ht="19.5" customHeight="1">
      <c r="A16" s="11"/>
      <c r="B16" s="9"/>
      <c r="C16" s="3"/>
      <c r="D16" s="3"/>
      <c r="E16" s="3"/>
      <c r="F16" s="10"/>
      <c r="H16" s="11"/>
      <c r="I16" s="9"/>
      <c r="J16" s="3"/>
      <c r="K16" s="3"/>
      <c r="L16" s="3"/>
      <c r="M16" s="10"/>
      <c r="O16" s="11"/>
      <c r="P16" s="9"/>
      <c r="Q16" s="3"/>
      <c r="R16" s="3"/>
      <c r="S16" s="3"/>
      <c r="T16" s="10"/>
      <c r="V16" s="11"/>
      <c r="W16" s="9"/>
      <c r="X16" s="3"/>
      <c r="Y16" s="3"/>
      <c r="Z16" s="3"/>
      <c r="AA16" s="10"/>
    </row>
    <row r="17" spans="1:27" ht="19.5" customHeight="1">
      <c r="A17" s="11"/>
      <c r="B17" s="9"/>
      <c r="C17" s="3"/>
      <c r="D17" s="3"/>
      <c r="E17" s="3"/>
      <c r="F17" s="10"/>
      <c r="H17" s="11"/>
      <c r="I17" s="9"/>
      <c r="J17" s="3"/>
      <c r="K17" s="3"/>
      <c r="L17" s="3"/>
      <c r="M17" s="10"/>
      <c r="O17" s="11"/>
      <c r="P17" s="9"/>
      <c r="Q17" s="3"/>
      <c r="R17" s="3"/>
      <c r="S17" s="3"/>
      <c r="T17" s="10"/>
      <c r="V17" s="11"/>
      <c r="W17" s="9"/>
      <c r="X17" s="3"/>
      <c r="Y17" s="3"/>
      <c r="Z17" s="3"/>
      <c r="AA17" s="10"/>
    </row>
    <row r="18" spans="1:27" ht="19.5" customHeight="1">
      <c r="A18" s="11"/>
      <c r="B18" s="9"/>
      <c r="C18" s="3"/>
      <c r="D18" s="3"/>
      <c r="E18" s="3"/>
      <c r="F18" s="10"/>
      <c r="H18" s="11"/>
      <c r="I18" s="9"/>
      <c r="J18" s="3"/>
      <c r="K18" s="3"/>
      <c r="L18" s="3"/>
      <c r="M18" s="10"/>
      <c r="O18" s="11"/>
      <c r="P18" s="9"/>
      <c r="Q18" s="3"/>
      <c r="R18" s="3"/>
      <c r="S18" s="3"/>
      <c r="T18" s="10"/>
      <c r="V18" s="11"/>
      <c r="W18" s="9"/>
      <c r="X18" s="3"/>
      <c r="Y18" s="3"/>
      <c r="Z18" s="3"/>
      <c r="AA18" s="10"/>
    </row>
    <row r="19" spans="1:27" ht="19.5" customHeight="1">
      <c r="A19" s="11"/>
      <c r="B19" s="9"/>
      <c r="C19" s="3"/>
      <c r="D19" s="3"/>
      <c r="E19" s="3"/>
      <c r="F19" s="10"/>
      <c r="H19" s="11"/>
      <c r="I19" s="9"/>
      <c r="J19" s="3"/>
      <c r="K19" s="3"/>
      <c r="L19" s="3"/>
      <c r="M19" s="10"/>
      <c r="O19" s="11"/>
      <c r="P19" s="9"/>
      <c r="Q19" s="3"/>
      <c r="R19" s="3"/>
      <c r="S19" s="3"/>
      <c r="T19" s="10"/>
      <c r="V19" s="11"/>
      <c r="W19" s="9"/>
      <c r="X19" s="3"/>
      <c r="Y19" s="3"/>
      <c r="Z19" s="3"/>
      <c r="AA19" s="10"/>
    </row>
    <row r="20" spans="1:27" ht="19.5" customHeight="1">
      <c r="A20" s="11"/>
      <c r="B20" s="9"/>
      <c r="C20" s="3"/>
      <c r="D20" s="3"/>
      <c r="E20" s="3"/>
      <c r="F20" s="10"/>
      <c r="H20" s="11"/>
      <c r="I20" s="9"/>
      <c r="J20" s="3"/>
      <c r="K20" s="3"/>
      <c r="L20" s="3"/>
      <c r="M20" s="10"/>
      <c r="O20" s="11"/>
      <c r="P20" s="9"/>
      <c r="Q20" s="3"/>
      <c r="R20" s="3"/>
      <c r="S20" s="3"/>
      <c r="T20" s="10"/>
      <c r="V20" s="11"/>
      <c r="W20" s="9"/>
      <c r="X20" s="3"/>
      <c r="Y20" s="3"/>
      <c r="Z20" s="3"/>
      <c r="AA20" s="10"/>
    </row>
    <row r="21" spans="1:27" ht="19.5" customHeight="1">
      <c r="A21" s="11"/>
      <c r="B21" s="9"/>
      <c r="C21" s="3"/>
      <c r="D21" s="3"/>
      <c r="E21" s="3"/>
      <c r="F21" s="10"/>
      <c r="H21" s="11"/>
      <c r="I21" s="9"/>
      <c r="J21" s="3"/>
      <c r="K21" s="3"/>
      <c r="L21" s="3"/>
      <c r="M21" s="10"/>
      <c r="O21" s="11"/>
      <c r="P21" s="9"/>
      <c r="Q21" s="3"/>
      <c r="R21" s="3"/>
      <c r="S21" s="3"/>
      <c r="T21" s="10"/>
      <c r="V21" s="11"/>
      <c r="W21" s="9"/>
      <c r="X21" s="3"/>
      <c r="Y21" s="3"/>
      <c r="Z21" s="3"/>
      <c r="AA21" s="10"/>
    </row>
    <row r="22" spans="1:27" ht="19.5" customHeight="1">
      <c r="A22" s="11"/>
      <c r="B22" s="9"/>
      <c r="C22" s="3"/>
      <c r="D22" s="3"/>
      <c r="E22" s="3"/>
      <c r="F22" s="10"/>
      <c r="H22" s="11"/>
      <c r="I22" s="9"/>
      <c r="J22" s="3"/>
      <c r="K22" s="3"/>
      <c r="L22" s="3"/>
      <c r="M22" s="10"/>
      <c r="O22" s="11"/>
      <c r="P22" s="9"/>
      <c r="Q22" s="3"/>
      <c r="R22" s="3"/>
      <c r="S22" s="3"/>
      <c r="T22" s="10"/>
      <c r="V22" s="11"/>
      <c r="W22" s="9"/>
      <c r="X22" s="3"/>
      <c r="Y22" s="3"/>
      <c r="Z22" s="3"/>
      <c r="AA22" s="10"/>
    </row>
    <row r="23" spans="1:27" ht="19.5" customHeight="1">
      <c r="A23" s="11"/>
      <c r="B23" s="9"/>
      <c r="C23" s="3"/>
      <c r="D23" s="3"/>
      <c r="E23" s="3"/>
      <c r="F23" s="10"/>
      <c r="H23" s="11"/>
      <c r="I23" s="9"/>
      <c r="J23" s="3"/>
      <c r="K23" s="3"/>
      <c r="L23" s="3"/>
      <c r="M23" s="10"/>
      <c r="O23" s="11"/>
      <c r="P23" s="9"/>
      <c r="Q23" s="3"/>
      <c r="R23" s="3"/>
      <c r="S23" s="3"/>
      <c r="T23" s="10"/>
      <c r="V23" s="11"/>
      <c r="W23" s="9"/>
      <c r="X23" s="3"/>
      <c r="Y23" s="3"/>
      <c r="Z23" s="3"/>
      <c r="AA23" s="10"/>
    </row>
    <row r="24" spans="1:27" ht="19.5" customHeight="1">
      <c r="A24" s="11"/>
      <c r="B24" s="9"/>
      <c r="C24" s="3"/>
      <c r="D24" s="3"/>
      <c r="E24" s="3"/>
      <c r="F24" s="10"/>
      <c r="H24" s="11"/>
      <c r="I24" s="9"/>
      <c r="J24" s="3"/>
      <c r="K24" s="3"/>
      <c r="L24" s="3"/>
      <c r="M24" s="10"/>
      <c r="O24" s="11"/>
      <c r="P24" s="9"/>
      <c r="Q24" s="3"/>
      <c r="R24" s="3"/>
      <c r="S24" s="3"/>
      <c r="T24" s="10"/>
      <c r="V24" s="11"/>
      <c r="W24" s="9"/>
      <c r="X24" s="3"/>
      <c r="Y24" s="3"/>
      <c r="Z24" s="3"/>
      <c r="AA24" s="10"/>
    </row>
    <row r="25" spans="1:27" ht="19.5" customHeight="1">
      <c r="A25" s="11"/>
      <c r="B25" s="9"/>
      <c r="C25" s="3"/>
      <c r="D25" s="3"/>
      <c r="E25" s="3"/>
      <c r="F25" s="10"/>
      <c r="H25" s="11"/>
      <c r="I25" s="9"/>
      <c r="J25" s="3"/>
      <c r="K25" s="3"/>
      <c r="L25" s="3"/>
      <c r="M25" s="10"/>
      <c r="O25" s="11"/>
      <c r="P25" s="9"/>
      <c r="Q25" s="3"/>
      <c r="R25" s="3"/>
      <c r="S25" s="3"/>
      <c r="T25" s="10"/>
      <c r="V25" s="11"/>
      <c r="W25" s="9"/>
      <c r="X25" s="3"/>
      <c r="Y25" s="3"/>
      <c r="Z25" s="3"/>
      <c r="AA25" s="10"/>
    </row>
    <row r="26" spans="1:27" ht="19.5" customHeight="1" thickBot="1">
      <c r="A26" s="164"/>
      <c r="B26" s="165"/>
      <c r="C26" s="166"/>
      <c r="D26" s="166"/>
      <c r="E26" s="166"/>
      <c r="F26" s="167"/>
      <c r="H26" s="164"/>
      <c r="I26" s="165"/>
      <c r="J26" s="166"/>
      <c r="K26" s="166"/>
      <c r="L26" s="166"/>
      <c r="M26" s="167"/>
      <c r="O26" s="164"/>
      <c r="P26" s="165"/>
      <c r="Q26" s="166"/>
      <c r="R26" s="166"/>
      <c r="S26" s="166"/>
      <c r="T26" s="167"/>
      <c r="V26" s="164"/>
      <c r="W26" s="165"/>
      <c r="X26" s="166"/>
      <c r="Y26" s="166"/>
      <c r="Z26" s="166"/>
      <c r="AA26" s="167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mergeCells count="4">
    <mergeCell ref="W1:AA1"/>
    <mergeCell ref="B1:F1"/>
    <mergeCell ref="I1:M1"/>
    <mergeCell ref="P1:T1"/>
  </mergeCells>
  <printOptions horizontalCentered="1" verticalCentered="1"/>
  <pageMargins left="0.5905511811023623" right="0.5905511811023623" top="0.5905511811023623" bottom="0.5905511811023623" header="0.5905511811023623" footer="0.59055118110236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BG24"/>
  <sheetViews>
    <sheetView zoomScale="85" zoomScaleNormal="85" workbookViewId="0" topLeftCell="A1">
      <selection activeCell="R2" sqref="R2:S2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8" t="s">
        <v>64</v>
      </c>
      <c r="C1" s="43"/>
      <c r="D1" s="13"/>
      <c r="E1" s="13"/>
      <c r="F1" s="13"/>
      <c r="G1" s="13"/>
      <c r="H1" s="13"/>
      <c r="I1" s="13"/>
      <c r="J1" s="13"/>
      <c r="K1" s="14"/>
      <c r="L1" s="213" t="s">
        <v>67</v>
      </c>
      <c r="M1" s="15"/>
      <c r="N1" s="51"/>
      <c r="O1" s="175"/>
      <c r="P1" s="53"/>
      <c r="Q1" s="15"/>
      <c r="R1" s="214" t="s">
        <v>71</v>
      </c>
      <c r="S1" s="15"/>
      <c r="T1" s="15"/>
      <c r="U1" s="15"/>
      <c r="V1" s="15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9" t="s">
        <v>58</v>
      </c>
      <c r="C2" s="215"/>
      <c r="D2" s="83"/>
      <c r="E2" s="216" t="s">
        <v>27</v>
      </c>
      <c r="F2" s="217">
        <v>3</v>
      </c>
      <c r="G2" s="215"/>
      <c r="H2" s="218"/>
      <c r="I2" s="219"/>
      <c r="J2" s="219"/>
      <c r="K2" s="220"/>
      <c r="L2" s="83"/>
      <c r="M2" s="83" t="s">
        <v>1</v>
      </c>
      <c r="N2" s="83"/>
      <c r="O2" s="83" t="s">
        <v>66</v>
      </c>
      <c r="P2" s="221"/>
      <c r="Q2" s="222"/>
      <c r="R2" s="353">
        <v>39004</v>
      </c>
      <c r="S2" s="353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thickBot="1">
      <c r="A7" s="104">
        <v>0</v>
      </c>
      <c r="B7" s="173"/>
      <c r="C7" s="66"/>
      <c r="D7" s="75"/>
      <c r="E7" s="59"/>
      <c r="F7" s="196">
        <f aca="true" t="shared" si="0" ref="F7:F24">IF(D7=0,"",E7/D7*100)</f>
      </c>
      <c r="G7" s="75"/>
      <c r="H7" s="59"/>
      <c r="I7" s="191">
        <f aca="true" t="shared" si="1" ref="I7:I24">IF(G7=0,"",H7/G7*100)</f>
      </c>
      <c r="J7" s="75"/>
      <c r="K7" s="59"/>
      <c r="L7" s="196">
        <f aca="true" t="shared" si="2" ref="L7:L24">IF(J7=0,"",K7/J7*100)</f>
      </c>
      <c r="M7" s="75"/>
      <c r="N7" s="59"/>
      <c r="O7" s="191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181"/>
      <c r="D8" s="75"/>
      <c r="E8" s="59"/>
      <c r="F8" s="196">
        <f t="shared" si="0"/>
      </c>
      <c r="G8" s="75"/>
      <c r="H8" s="59"/>
      <c r="I8" s="191">
        <f t="shared" si="1"/>
      </c>
      <c r="J8" s="75"/>
      <c r="K8" s="59"/>
      <c r="L8" s="196">
        <f t="shared" si="2"/>
      </c>
      <c r="M8" s="75"/>
      <c r="N8" s="59"/>
      <c r="O8" s="191">
        <f t="shared" si="3"/>
      </c>
      <c r="P8" s="75">
        <f t="shared" si="4"/>
      </c>
      <c r="Q8" s="59">
        <f t="shared" si="5"/>
      </c>
      <c r="R8" s="76">
        <f t="shared" si="6"/>
      </c>
      <c r="S8" s="104">
        <f t="shared" si="7"/>
      </c>
      <c r="T8" s="66">
        <f t="shared" si="8"/>
      </c>
      <c r="U8" s="66">
        <f t="shared" si="9"/>
      </c>
      <c r="V8" s="75"/>
      <c r="W8" s="59"/>
      <c r="X8" s="59"/>
      <c r="Y8" s="59"/>
      <c r="Z8" s="111"/>
      <c r="AA8" s="78"/>
      <c r="AB8" s="75"/>
      <c r="AC8" s="59"/>
      <c r="AD8" s="78"/>
      <c r="AE8" s="84">
        <f t="shared" si="10"/>
      </c>
      <c r="AF8" s="182">
        <f t="shared" si="11"/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>
        <v>0.0110069444444444</v>
      </c>
      <c r="D9" s="86"/>
      <c r="E9" s="59"/>
      <c r="F9" s="196">
        <f t="shared" si="0"/>
      </c>
      <c r="G9" s="75">
        <v>4</v>
      </c>
      <c r="H9" s="59">
        <v>0</v>
      </c>
      <c r="I9" s="191">
        <f t="shared" si="1"/>
        <v>0</v>
      </c>
      <c r="J9" s="75">
        <v>4</v>
      </c>
      <c r="K9" s="59">
        <v>0</v>
      </c>
      <c r="L9" s="196">
        <f t="shared" si="2"/>
        <v>0</v>
      </c>
      <c r="M9" s="75">
        <v>4</v>
      </c>
      <c r="N9" s="59">
        <v>0</v>
      </c>
      <c r="O9" s="191">
        <f t="shared" si="3"/>
        <v>0</v>
      </c>
      <c r="P9" s="75">
        <f t="shared" si="4"/>
        <v>12</v>
      </c>
      <c r="Q9" s="59">
        <f t="shared" si="5"/>
        <v>0</v>
      </c>
      <c r="R9" s="76">
        <f t="shared" si="6"/>
        <v>0</v>
      </c>
      <c r="S9" s="104">
        <f t="shared" si="7"/>
        <v>0</v>
      </c>
      <c r="T9" s="66">
        <f t="shared" si="8"/>
        <v>-12</v>
      </c>
      <c r="U9" s="66">
        <f t="shared" si="9"/>
        <v>1</v>
      </c>
      <c r="V9" s="75">
        <v>2</v>
      </c>
      <c r="W9" s="59">
        <v>1</v>
      </c>
      <c r="X9" s="59"/>
      <c r="Y9" s="59"/>
      <c r="Z9" s="111">
        <v>1</v>
      </c>
      <c r="AA9" s="78">
        <v>2</v>
      </c>
      <c r="AB9" s="75">
        <v>5</v>
      </c>
      <c r="AC9" s="59">
        <v>3</v>
      </c>
      <c r="AD9" s="78">
        <v>2</v>
      </c>
      <c r="AE9" s="84">
        <f t="shared" si="10"/>
        <v>-4</v>
      </c>
      <c r="AF9" s="182">
        <f t="shared" si="11"/>
        <v>-16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181"/>
      <c r="D10" s="75"/>
      <c r="E10" s="59"/>
      <c r="F10" s="196">
        <f t="shared" si="0"/>
      </c>
      <c r="G10" s="75"/>
      <c r="H10" s="59"/>
      <c r="I10" s="191">
        <f t="shared" si="1"/>
      </c>
      <c r="J10" s="75"/>
      <c r="K10" s="59"/>
      <c r="L10" s="196">
        <f t="shared" si="2"/>
      </c>
      <c r="M10" s="75"/>
      <c r="N10" s="59"/>
      <c r="O10" s="191">
        <f t="shared" si="3"/>
      </c>
      <c r="P10" s="75">
        <f t="shared" si="4"/>
      </c>
      <c r="Q10" s="59">
        <f t="shared" si="5"/>
      </c>
      <c r="R10" s="76">
        <f t="shared" si="6"/>
      </c>
      <c r="S10" s="104">
        <f t="shared" si="7"/>
      </c>
      <c r="T10" s="66">
        <f t="shared" si="8"/>
      </c>
      <c r="U10" s="66">
        <f t="shared" si="9"/>
      </c>
      <c r="V10" s="59"/>
      <c r="W10" s="85"/>
      <c r="X10" s="59"/>
      <c r="Y10" s="59"/>
      <c r="Z10" s="59"/>
      <c r="AA10" s="59"/>
      <c r="AB10" s="75"/>
      <c r="AC10" s="59"/>
      <c r="AD10" s="78"/>
      <c r="AE10" s="84">
        <f t="shared" si="10"/>
      </c>
      <c r="AF10" s="182">
        <f t="shared" si="11"/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thickBot="1">
      <c r="A11" s="104">
        <v>7</v>
      </c>
      <c r="B11" s="173" t="s">
        <v>41</v>
      </c>
      <c r="C11" s="181"/>
      <c r="D11" s="86"/>
      <c r="E11" s="59"/>
      <c r="F11" s="196">
        <f t="shared" si="0"/>
      </c>
      <c r="G11" s="75"/>
      <c r="H11" s="59"/>
      <c r="I11" s="191">
        <f t="shared" si="1"/>
      </c>
      <c r="J11" s="75"/>
      <c r="K11" s="59"/>
      <c r="L11" s="196">
        <f t="shared" si="2"/>
      </c>
      <c r="M11" s="75"/>
      <c r="N11" s="59"/>
      <c r="O11" s="191">
        <f t="shared" si="3"/>
      </c>
      <c r="P11" s="75">
        <f t="shared" si="4"/>
      </c>
      <c r="Q11" s="59">
        <f t="shared" si="5"/>
      </c>
      <c r="R11" s="76">
        <f t="shared" si="6"/>
      </c>
      <c r="S11" s="104">
        <f t="shared" si="7"/>
      </c>
      <c r="T11" s="66">
        <f t="shared" si="8"/>
      </c>
      <c r="U11" s="66">
        <f t="shared" si="9"/>
      </c>
      <c r="V11" s="59"/>
      <c r="W11" s="59"/>
      <c r="X11" s="59"/>
      <c r="Y11" s="59"/>
      <c r="Z11" s="59"/>
      <c r="AA11" s="59"/>
      <c r="AB11" s="75"/>
      <c r="AC11" s="59"/>
      <c r="AD11" s="78"/>
      <c r="AE11" s="84">
        <f t="shared" si="10"/>
      </c>
      <c r="AF11" s="182">
        <f t="shared" si="11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>
        <v>0.00216435185185185</v>
      </c>
      <c r="D12" s="86"/>
      <c r="E12" s="59"/>
      <c r="F12" s="196">
        <f t="shared" si="0"/>
      </c>
      <c r="G12" s="75">
        <v>2</v>
      </c>
      <c r="H12" s="59">
        <v>0</v>
      </c>
      <c r="I12" s="191">
        <f t="shared" si="1"/>
        <v>0</v>
      </c>
      <c r="J12" s="75">
        <v>1</v>
      </c>
      <c r="K12" s="59">
        <v>0</v>
      </c>
      <c r="L12" s="196">
        <f t="shared" si="2"/>
        <v>0</v>
      </c>
      <c r="M12" s="75"/>
      <c r="N12" s="59"/>
      <c r="O12" s="191">
        <f t="shared" si="3"/>
      </c>
      <c r="P12" s="75">
        <f t="shared" si="4"/>
        <v>3</v>
      </c>
      <c r="Q12" s="59">
        <f t="shared" si="5"/>
        <v>0</v>
      </c>
      <c r="R12" s="76">
        <f t="shared" si="6"/>
        <v>0</v>
      </c>
      <c r="S12" s="104">
        <f t="shared" si="7"/>
        <v>0</v>
      </c>
      <c r="T12" s="66">
        <f t="shared" si="8"/>
        <v>-3</v>
      </c>
      <c r="U12" s="66">
        <f t="shared" si="9"/>
        <v>1</v>
      </c>
      <c r="V12" s="59"/>
      <c r="W12" s="59"/>
      <c r="X12" s="59"/>
      <c r="Y12" s="59"/>
      <c r="Z12" s="59"/>
      <c r="AA12" s="59"/>
      <c r="AB12" s="75"/>
      <c r="AC12" s="59"/>
      <c r="AD12" s="78">
        <v>1</v>
      </c>
      <c r="AE12" s="84">
        <f t="shared" si="10"/>
        <v>-1</v>
      </c>
      <c r="AF12" s="182">
        <f t="shared" si="11"/>
        <v>-4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thickBot="1">
      <c r="A13" s="104">
        <v>9</v>
      </c>
      <c r="B13" s="173" t="s">
        <v>37</v>
      </c>
      <c r="C13" s="181">
        <v>0.0131828703703704</v>
      </c>
      <c r="D13" s="75">
        <v>3</v>
      </c>
      <c r="E13" s="59">
        <v>0</v>
      </c>
      <c r="F13" s="196">
        <f t="shared" si="0"/>
        <v>0</v>
      </c>
      <c r="G13" s="75">
        <v>2</v>
      </c>
      <c r="H13" s="59">
        <v>2</v>
      </c>
      <c r="I13" s="191">
        <f t="shared" si="1"/>
        <v>100</v>
      </c>
      <c r="J13" s="75">
        <v>2</v>
      </c>
      <c r="K13" s="59">
        <v>0</v>
      </c>
      <c r="L13" s="196">
        <f t="shared" si="2"/>
        <v>0</v>
      </c>
      <c r="M13" s="75">
        <v>2</v>
      </c>
      <c r="N13" s="59">
        <v>1</v>
      </c>
      <c r="O13" s="191">
        <f t="shared" si="3"/>
        <v>50</v>
      </c>
      <c r="P13" s="75">
        <f t="shared" si="4"/>
        <v>9</v>
      </c>
      <c r="Q13" s="59">
        <f t="shared" si="5"/>
        <v>3</v>
      </c>
      <c r="R13" s="76">
        <f t="shared" si="6"/>
        <v>33.3</v>
      </c>
      <c r="S13" s="104">
        <f t="shared" si="7"/>
        <v>5</v>
      </c>
      <c r="T13" s="66">
        <f t="shared" si="8"/>
        <v>-3</v>
      </c>
      <c r="U13" s="66">
        <f t="shared" si="9"/>
        <v>1</v>
      </c>
      <c r="V13" s="59">
        <v>1</v>
      </c>
      <c r="W13" s="59">
        <v>2</v>
      </c>
      <c r="X13" s="59">
        <v>1</v>
      </c>
      <c r="Y13" s="59"/>
      <c r="Z13" s="59">
        <v>1</v>
      </c>
      <c r="AA13" s="59">
        <v>1</v>
      </c>
      <c r="AB13" s="75">
        <v>2</v>
      </c>
      <c r="AC13" s="59">
        <v>3</v>
      </c>
      <c r="AD13" s="78"/>
      <c r="AE13" s="84">
        <f t="shared" si="10"/>
        <v>1</v>
      </c>
      <c r="AF13" s="182">
        <f t="shared" si="11"/>
        <v>-2</v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>
        <v>0.0222800925925926</v>
      </c>
      <c r="D14" s="75">
        <v>7</v>
      </c>
      <c r="E14" s="59">
        <v>3</v>
      </c>
      <c r="F14" s="196">
        <f t="shared" si="0"/>
        <v>42.9</v>
      </c>
      <c r="G14" s="75">
        <v>3</v>
      </c>
      <c r="H14" s="59">
        <v>0</v>
      </c>
      <c r="I14" s="191">
        <f t="shared" si="1"/>
        <v>0</v>
      </c>
      <c r="J14" s="75">
        <v>10</v>
      </c>
      <c r="K14" s="59">
        <v>5</v>
      </c>
      <c r="L14" s="196">
        <f t="shared" si="2"/>
        <v>50</v>
      </c>
      <c r="M14" s="75">
        <v>12</v>
      </c>
      <c r="N14" s="59">
        <v>6</v>
      </c>
      <c r="O14" s="191">
        <f t="shared" si="3"/>
        <v>50</v>
      </c>
      <c r="P14" s="75">
        <f t="shared" si="4"/>
        <v>32</v>
      </c>
      <c r="Q14" s="59">
        <f t="shared" si="5"/>
        <v>14</v>
      </c>
      <c r="R14" s="76">
        <f t="shared" si="6"/>
        <v>43.8</v>
      </c>
      <c r="S14" s="104">
        <f t="shared" si="7"/>
        <v>27</v>
      </c>
      <c r="T14" s="66">
        <f t="shared" si="8"/>
        <v>-4</v>
      </c>
      <c r="U14" s="66">
        <f t="shared" si="9"/>
        <v>1</v>
      </c>
      <c r="V14" s="59">
        <v>1</v>
      </c>
      <c r="W14" s="59"/>
      <c r="X14" s="59">
        <v>1</v>
      </c>
      <c r="Y14" s="59"/>
      <c r="Z14" s="59">
        <v>5</v>
      </c>
      <c r="AA14" s="59">
        <v>8</v>
      </c>
      <c r="AB14" s="75">
        <v>5</v>
      </c>
      <c r="AC14" s="59">
        <v>4</v>
      </c>
      <c r="AD14" s="78">
        <v>2</v>
      </c>
      <c r="AE14" s="84">
        <f t="shared" si="10"/>
        <v>4</v>
      </c>
      <c r="AF14" s="182">
        <f t="shared" si="11"/>
        <v>0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0.0212384259259259</v>
      </c>
      <c r="D15" s="75">
        <v>8</v>
      </c>
      <c r="E15" s="59">
        <v>3</v>
      </c>
      <c r="F15" s="196">
        <f t="shared" si="0"/>
        <v>37.5</v>
      </c>
      <c r="G15" s="75"/>
      <c r="H15" s="59"/>
      <c r="I15" s="191">
        <f t="shared" si="1"/>
      </c>
      <c r="J15" s="75"/>
      <c r="K15" s="59"/>
      <c r="L15" s="196">
        <f t="shared" si="2"/>
      </c>
      <c r="M15" s="75">
        <v>2</v>
      </c>
      <c r="N15" s="59">
        <v>2</v>
      </c>
      <c r="O15" s="191">
        <f t="shared" si="3"/>
        <v>100</v>
      </c>
      <c r="P15" s="75">
        <f t="shared" si="4"/>
        <v>10</v>
      </c>
      <c r="Q15" s="59">
        <f t="shared" si="5"/>
        <v>5</v>
      </c>
      <c r="R15" s="76">
        <f t="shared" si="6"/>
        <v>50</v>
      </c>
      <c r="S15" s="104">
        <f t="shared" si="7"/>
        <v>8</v>
      </c>
      <c r="T15" s="66">
        <f t="shared" si="8"/>
        <v>0</v>
      </c>
      <c r="U15" s="66">
        <f t="shared" si="9"/>
        <v>1</v>
      </c>
      <c r="V15" s="59">
        <v>5</v>
      </c>
      <c r="W15" s="59">
        <v>11</v>
      </c>
      <c r="X15" s="59">
        <v>3</v>
      </c>
      <c r="Y15" s="59"/>
      <c r="Z15" s="59">
        <v>2</v>
      </c>
      <c r="AA15" s="59">
        <v>1</v>
      </c>
      <c r="AB15" s="75">
        <v>9</v>
      </c>
      <c r="AC15" s="59"/>
      <c r="AD15" s="78">
        <v>4</v>
      </c>
      <c r="AE15" s="84">
        <f t="shared" si="10"/>
        <v>9</v>
      </c>
      <c r="AF15" s="182">
        <f t="shared" si="11"/>
        <v>9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7" t="s">
        <v>40</v>
      </c>
      <c r="C16" s="181">
        <v>0.0194328703703704</v>
      </c>
      <c r="D16" s="75">
        <v>7</v>
      </c>
      <c r="E16" s="59">
        <v>3</v>
      </c>
      <c r="F16" s="196">
        <f t="shared" si="0"/>
        <v>42.9</v>
      </c>
      <c r="G16" s="75">
        <v>1</v>
      </c>
      <c r="H16" s="59">
        <v>0</v>
      </c>
      <c r="I16" s="191">
        <f t="shared" si="1"/>
        <v>0</v>
      </c>
      <c r="J16" s="75"/>
      <c r="K16" s="59"/>
      <c r="L16" s="196">
        <f t="shared" si="2"/>
      </c>
      <c r="M16" s="75">
        <v>2</v>
      </c>
      <c r="N16" s="59">
        <v>1</v>
      </c>
      <c r="O16" s="191">
        <f t="shared" si="3"/>
        <v>50</v>
      </c>
      <c r="P16" s="75">
        <f t="shared" si="4"/>
        <v>10</v>
      </c>
      <c r="Q16" s="59">
        <f t="shared" si="5"/>
        <v>4</v>
      </c>
      <c r="R16" s="76">
        <f t="shared" si="6"/>
        <v>40</v>
      </c>
      <c r="S16" s="104">
        <f t="shared" si="7"/>
        <v>7</v>
      </c>
      <c r="T16" s="66">
        <f t="shared" si="8"/>
        <v>-2</v>
      </c>
      <c r="U16" s="66">
        <f t="shared" si="9"/>
        <v>1</v>
      </c>
      <c r="V16" s="59">
        <v>8</v>
      </c>
      <c r="W16" s="59">
        <v>3</v>
      </c>
      <c r="X16" s="59">
        <v>5</v>
      </c>
      <c r="Y16" s="59"/>
      <c r="Z16" s="59">
        <v>1</v>
      </c>
      <c r="AA16" s="59">
        <v>2</v>
      </c>
      <c r="AB16" s="75">
        <v>4</v>
      </c>
      <c r="AC16" s="59">
        <v>1</v>
      </c>
      <c r="AD16" s="78">
        <v>2</v>
      </c>
      <c r="AE16" s="84">
        <f t="shared" si="10"/>
        <v>12</v>
      </c>
      <c r="AF16" s="182">
        <f t="shared" si="11"/>
        <v>10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181">
        <v>0.00913194444444444</v>
      </c>
      <c r="D17" s="75">
        <v>1</v>
      </c>
      <c r="E17" s="59">
        <v>0</v>
      </c>
      <c r="F17" s="196">
        <f t="shared" si="0"/>
        <v>0</v>
      </c>
      <c r="G17" s="75">
        <v>5</v>
      </c>
      <c r="H17" s="59">
        <v>2</v>
      </c>
      <c r="I17" s="191">
        <f t="shared" si="1"/>
        <v>40</v>
      </c>
      <c r="J17" s="75"/>
      <c r="K17" s="59"/>
      <c r="L17" s="196">
        <f t="shared" si="2"/>
      </c>
      <c r="M17" s="75"/>
      <c r="N17" s="59"/>
      <c r="O17" s="191">
        <f t="shared" si="3"/>
      </c>
      <c r="P17" s="75">
        <f t="shared" si="4"/>
        <v>6</v>
      </c>
      <c r="Q17" s="59">
        <f t="shared" si="5"/>
        <v>2</v>
      </c>
      <c r="R17" s="76">
        <f t="shared" si="6"/>
        <v>33.3</v>
      </c>
      <c r="S17" s="104">
        <f t="shared" si="7"/>
        <v>4</v>
      </c>
      <c r="T17" s="66">
        <f t="shared" si="8"/>
        <v>-2</v>
      </c>
      <c r="U17" s="66">
        <f t="shared" si="9"/>
        <v>1</v>
      </c>
      <c r="V17" s="59">
        <v>2</v>
      </c>
      <c r="W17" s="59">
        <v>2</v>
      </c>
      <c r="X17" s="59">
        <v>1</v>
      </c>
      <c r="Y17" s="59">
        <v>1</v>
      </c>
      <c r="Z17" s="59">
        <v>1</v>
      </c>
      <c r="AA17" s="59">
        <v>2</v>
      </c>
      <c r="AB17" s="75">
        <v>3</v>
      </c>
      <c r="AC17" s="59">
        <v>1</v>
      </c>
      <c r="AD17" s="78">
        <v>4</v>
      </c>
      <c r="AE17" s="84">
        <f t="shared" si="10"/>
        <v>1</v>
      </c>
      <c r="AF17" s="182">
        <f t="shared" si="11"/>
        <v>-1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04">
        <v>14</v>
      </c>
      <c r="B18" s="173"/>
      <c r="C18" s="181"/>
      <c r="D18" s="75"/>
      <c r="E18" s="59"/>
      <c r="F18" s="196">
        <f t="shared" si="0"/>
      </c>
      <c r="G18" s="75"/>
      <c r="H18" s="59"/>
      <c r="I18" s="191">
        <f t="shared" si="1"/>
      </c>
      <c r="J18" s="75"/>
      <c r="K18" s="59"/>
      <c r="L18" s="196">
        <f t="shared" si="2"/>
      </c>
      <c r="M18" s="75"/>
      <c r="N18" s="59"/>
      <c r="O18" s="191">
        <f t="shared" si="3"/>
      </c>
      <c r="P18" s="75">
        <f t="shared" si="4"/>
      </c>
      <c r="Q18" s="59">
        <f t="shared" si="5"/>
      </c>
      <c r="R18" s="76">
        <f t="shared" si="6"/>
      </c>
      <c r="S18" s="104">
        <f t="shared" si="7"/>
      </c>
      <c r="T18" s="66">
        <f t="shared" si="8"/>
      </c>
      <c r="U18" s="66">
        <f t="shared" si="9"/>
      </c>
      <c r="V18" s="59"/>
      <c r="W18" s="59"/>
      <c r="X18" s="59"/>
      <c r="Y18" s="59"/>
      <c r="Z18" s="59"/>
      <c r="AA18" s="59"/>
      <c r="AB18" s="75"/>
      <c r="AC18" s="59"/>
      <c r="AD18" s="78"/>
      <c r="AE18" s="84">
        <f t="shared" si="10"/>
      </c>
      <c r="AF18" s="182">
        <f t="shared" si="11"/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thickBot="1">
      <c r="A19" s="104">
        <v>15</v>
      </c>
      <c r="B19" s="190"/>
      <c r="C19" s="181"/>
      <c r="D19" s="75"/>
      <c r="E19" s="59"/>
      <c r="F19" s="196">
        <f t="shared" si="0"/>
      </c>
      <c r="G19" s="75"/>
      <c r="H19" s="59"/>
      <c r="I19" s="191">
        <f t="shared" si="1"/>
      </c>
      <c r="J19" s="75"/>
      <c r="K19" s="59"/>
      <c r="L19" s="196">
        <f t="shared" si="2"/>
      </c>
      <c r="M19" s="75"/>
      <c r="N19" s="59"/>
      <c r="O19" s="191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59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181"/>
      <c r="D20" s="75"/>
      <c r="E20" s="59"/>
      <c r="F20" s="196">
        <f t="shared" si="0"/>
      </c>
      <c r="G20" s="75"/>
      <c r="H20" s="59"/>
      <c r="I20" s="191">
        <f t="shared" si="1"/>
      </c>
      <c r="J20" s="75"/>
      <c r="K20" s="59"/>
      <c r="L20" s="196">
        <f t="shared" si="2"/>
      </c>
      <c r="M20" s="75"/>
      <c r="N20" s="59"/>
      <c r="O20" s="191">
        <f t="shared" si="3"/>
      </c>
      <c r="P20" s="75">
        <f t="shared" si="4"/>
      </c>
      <c r="Q20" s="59">
        <f t="shared" si="5"/>
      </c>
      <c r="R20" s="76">
        <f t="shared" si="6"/>
      </c>
      <c r="S20" s="104">
        <f t="shared" si="7"/>
      </c>
      <c r="T20" s="66">
        <f t="shared" si="8"/>
      </c>
      <c r="U20" s="66">
        <f t="shared" si="9"/>
      </c>
      <c r="V20" s="59"/>
      <c r="W20" s="59"/>
      <c r="X20" s="59"/>
      <c r="Y20" s="59"/>
      <c r="Z20" s="59"/>
      <c r="AA20" s="59"/>
      <c r="AB20" s="75"/>
      <c r="AC20" s="59"/>
      <c r="AD20" s="78"/>
      <c r="AE20" s="84">
        <f t="shared" si="10"/>
      </c>
      <c r="AF20" s="182">
        <f t="shared" si="11"/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181">
        <v>0.0181481481481481</v>
      </c>
      <c r="D21" s="75">
        <v>4</v>
      </c>
      <c r="E21" s="59">
        <v>2</v>
      </c>
      <c r="F21" s="196">
        <f t="shared" si="0"/>
        <v>50</v>
      </c>
      <c r="G21" s="75">
        <v>2</v>
      </c>
      <c r="H21" s="59">
        <v>0</v>
      </c>
      <c r="I21" s="191">
        <f t="shared" si="1"/>
        <v>0</v>
      </c>
      <c r="J21" s="75">
        <v>3</v>
      </c>
      <c r="K21" s="59">
        <v>1</v>
      </c>
      <c r="L21" s="196">
        <f t="shared" si="2"/>
        <v>33.3</v>
      </c>
      <c r="M21" s="75">
        <v>6</v>
      </c>
      <c r="N21" s="59">
        <v>4</v>
      </c>
      <c r="O21" s="191">
        <f t="shared" si="3"/>
        <v>66.7</v>
      </c>
      <c r="P21" s="75">
        <f t="shared" si="4"/>
        <v>15</v>
      </c>
      <c r="Q21" s="59">
        <f t="shared" si="5"/>
        <v>7</v>
      </c>
      <c r="R21" s="76">
        <f t="shared" si="6"/>
        <v>46.7</v>
      </c>
      <c r="S21" s="104">
        <f t="shared" si="7"/>
        <v>11</v>
      </c>
      <c r="T21" s="66">
        <f t="shared" si="8"/>
        <v>-1</v>
      </c>
      <c r="U21" s="66">
        <f t="shared" si="9"/>
        <v>1</v>
      </c>
      <c r="V21" s="59">
        <v>2</v>
      </c>
      <c r="W21" s="59">
        <v>1</v>
      </c>
      <c r="X21" s="59">
        <v>3</v>
      </c>
      <c r="Y21" s="59"/>
      <c r="Z21" s="59">
        <v>5</v>
      </c>
      <c r="AA21" s="59">
        <v>5</v>
      </c>
      <c r="AB21" s="75">
        <v>6</v>
      </c>
      <c r="AC21" s="59">
        <v>1</v>
      </c>
      <c r="AD21" s="78">
        <v>3</v>
      </c>
      <c r="AE21" s="84">
        <f t="shared" si="10"/>
        <v>6</v>
      </c>
      <c r="AF21" s="182">
        <f t="shared" si="11"/>
        <v>5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>
        <v>0.0223032407407407</v>
      </c>
      <c r="D22" s="75"/>
      <c r="E22" s="59"/>
      <c r="F22" s="196">
        <f t="shared" si="0"/>
      </c>
      <c r="G22" s="75">
        <v>1</v>
      </c>
      <c r="H22" s="59">
        <v>0</v>
      </c>
      <c r="I22" s="191">
        <f t="shared" si="1"/>
        <v>0</v>
      </c>
      <c r="J22" s="75">
        <v>4</v>
      </c>
      <c r="K22" s="59">
        <v>0</v>
      </c>
      <c r="L22" s="196">
        <f t="shared" si="2"/>
        <v>0</v>
      </c>
      <c r="M22" s="75"/>
      <c r="N22" s="59"/>
      <c r="O22" s="191">
        <f t="shared" si="3"/>
      </c>
      <c r="P22" s="75">
        <f t="shared" si="4"/>
        <v>5</v>
      </c>
      <c r="Q22" s="59">
        <f t="shared" si="5"/>
        <v>0</v>
      </c>
      <c r="R22" s="76">
        <f t="shared" si="6"/>
        <v>0</v>
      </c>
      <c r="S22" s="104">
        <f t="shared" si="7"/>
        <v>0</v>
      </c>
      <c r="T22" s="66">
        <f t="shared" si="8"/>
        <v>-5</v>
      </c>
      <c r="U22" s="66">
        <f t="shared" si="9"/>
        <v>1</v>
      </c>
      <c r="V22" s="59">
        <v>3</v>
      </c>
      <c r="W22" s="59">
        <v>1</v>
      </c>
      <c r="X22" s="59">
        <v>2</v>
      </c>
      <c r="Y22" s="59">
        <v>1</v>
      </c>
      <c r="Z22" s="59">
        <v>2</v>
      </c>
      <c r="AA22" s="59"/>
      <c r="AB22" s="75">
        <v>6</v>
      </c>
      <c r="AC22" s="59">
        <v>3</v>
      </c>
      <c r="AD22" s="78">
        <v>1</v>
      </c>
      <c r="AE22" s="84">
        <f t="shared" si="10"/>
        <v>-1</v>
      </c>
      <c r="AF22" s="182">
        <f t="shared" si="11"/>
        <v>-6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thickBot="1">
      <c r="A23" s="105">
        <v>19</v>
      </c>
      <c r="B23" s="173"/>
      <c r="C23" s="65"/>
      <c r="D23" s="93"/>
      <c r="E23" s="94"/>
      <c r="F23" s="199">
        <f t="shared" si="0"/>
      </c>
      <c r="G23" s="93"/>
      <c r="H23" s="94"/>
      <c r="I23" s="200">
        <f t="shared" si="1"/>
      </c>
      <c r="J23" s="93"/>
      <c r="K23" s="94"/>
      <c r="L23" s="199">
        <f t="shared" si="2"/>
      </c>
      <c r="M23" s="93"/>
      <c r="N23" s="94"/>
      <c r="O23" s="200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1" t="s">
        <v>59</v>
      </c>
      <c r="B24" s="54"/>
      <c r="C24" s="192">
        <f>SUM(C7:C23)*60*24</f>
        <v>200</v>
      </c>
      <c r="D24" s="56">
        <f>SUM(D7:D23)</f>
        <v>30</v>
      </c>
      <c r="E24" s="57">
        <f>SUM(E7:E23)</f>
        <v>11</v>
      </c>
      <c r="F24" s="77">
        <f t="shared" si="0"/>
        <v>36.7</v>
      </c>
      <c r="G24" s="56">
        <f>SUM(G7:G23)</f>
        <v>20</v>
      </c>
      <c r="H24" s="57">
        <f>SUM(H7:H23)</f>
        <v>4</v>
      </c>
      <c r="I24" s="77">
        <f t="shared" si="1"/>
        <v>20</v>
      </c>
      <c r="J24" s="56">
        <f>SUM(J7:J23)</f>
        <v>24</v>
      </c>
      <c r="K24" s="57">
        <f>SUM(K7:K23)</f>
        <v>6</v>
      </c>
      <c r="L24" s="77">
        <f t="shared" si="2"/>
        <v>25</v>
      </c>
      <c r="M24" s="56">
        <f>SUM(M7:M23)</f>
        <v>28</v>
      </c>
      <c r="N24" s="57">
        <f>SUM(N7:N23)</f>
        <v>14</v>
      </c>
      <c r="O24" s="77">
        <f t="shared" si="3"/>
        <v>50</v>
      </c>
      <c r="P24" s="56">
        <f>SUM(P7:P23)</f>
        <v>102</v>
      </c>
      <c r="Q24" s="57">
        <f>SUM(Q7:Q23)</f>
        <v>35</v>
      </c>
      <c r="R24" s="77">
        <f>IF(P24=0,"",Q24/P24*100)</f>
        <v>34.3</v>
      </c>
      <c r="S24" s="180">
        <f>SUM(S7:S23)</f>
        <v>62</v>
      </c>
      <c r="T24" s="55">
        <f>SUM(T7:T23)</f>
        <v>-32</v>
      </c>
      <c r="U24" s="55"/>
      <c r="V24" s="56">
        <f aca="true" t="shared" si="12" ref="V24:AF24">SUM(V7:V23)</f>
        <v>24</v>
      </c>
      <c r="W24" s="57">
        <f t="shared" si="12"/>
        <v>21</v>
      </c>
      <c r="X24" s="57">
        <f t="shared" si="12"/>
        <v>16</v>
      </c>
      <c r="Y24" s="57">
        <f t="shared" si="12"/>
        <v>2</v>
      </c>
      <c r="Z24" s="57">
        <f t="shared" si="12"/>
        <v>18</v>
      </c>
      <c r="AA24" s="58">
        <f t="shared" si="12"/>
        <v>21</v>
      </c>
      <c r="AB24" s="56">
        <f t="shared" si="12"/>
        <v>40</v>
      </c>
      <c r="AC24" s="57">
        <f t="shared" si="12"/>
        <v>16</v>
      </c>
      <c r="AD24" s="58">
        <f t="shared" si="12"/>
        <v>19</v>
      </c>
      <c r="AE24" s="55">
        <f t="shared" si="12"/>
        <v>27</v>
      </c>
      <c r="AF24" s="55">
        <f t="shared" si="12"/>
        <v>-5</v>
      </c>
    </row>
  </sheetData>
  <mergeCells count="1">
    <mergeCell ref="R2:S2"/>
  </mergeCells>
  <printOptions horizontalCentered="1" verticalCentered="1"/>
  <pageMargins left="0.36" right="0.62" top="0.6" bottom="0.68" header="0.5" footer="0.42"/>
  <pageSetup blackAndWhite="1" fitToHeight="3" fitToWidth="1" horizontalDpi="180" verticalDpi="18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BG24"/>
  <sheetViews>
    <sheetView zoomScale="85" zoomScaleNormal="85" workbookViewId="0" topLeftCell="A1">
      <selection activeCell="AD23" sqref="AD23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8" t="s">
        <v>64</v>
      </c>
      <c r="C1" s="43"/>
      <c r="D1" s="13"/>
      <c r="E1" s="13"/>
      <c r="F1" s="13"/>
      <c r="G1" s="13"/>
      <c r="H1" s="13"/>
      <c r="I1" s="13"/>
      <c r="J1" s="13"/>
      <c r="K1" s="14"/>
      <c r="L1" s="213" t="s">
        <v>69</v>
      </c>
      <c r="M1" s="15"/>
      <c r="N1" s="51"/>
      <c r="O1" s="175"/>
      <c r="P1" s="53"/>
      <c r="Q1" s="15"/>
      <c r="R1" s="214" t="s">
        <v>70</v>
      </c>
      <c r="S1" s="15"/>
      <c r="T1" s="15"/>
      <c r="U1" s="15"/>
      <c r="V1" s="15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9" t="s">
        <v>58</v>
      </c>
      <c r="C2" s="215"/>
      <c r="D2" s="83"/>
      <c r="E2" s="216" t="s">
        <v>27</v>
      </c>
      <c r="F2" s="217">
        <v>4</v>
      </c>
      <c r="G2" s="215"/>
      <c r="H2" s="218"/>
      <c r="I2" s="219"/>
      <c r="J2" s="219"/>
      <c r="K2" s="220"/>
      <c r="L2" s="83"/>
      <c r="M2" s="83" t="s">
        <v>1</v>
      </c>
      <c r="N2" s="83"/>
      <c r="O2" s="83" t="s">
        <v>68</v>
      </c>
      <c r="P2" s="221"/>
      <c r="Q2" s="222"/>
      <c r="R2" s="353">
        <v>39005</v>
      </c>
      <c r="S2" s="353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thickBot="1">
      <c r="A7" s="104">
        <v>0</v>
      </c>
      <c r="B7" s="173"/>
      <c r="C7" s="66"/>
      <c r="D7" s="75"/>
      <c r="E7" s="59"/>
      <c r="F7" s="196">
        <f aca="true" t="shared" si="0" ref="F7:F24">IF(D7=0,"",E7/D7*100)</f>
      </c>
      <c r="G7" s="75"/>
      <c r="H7" s="59"/>
      <c r="I7" s="191">
        <f aca="true" t="shared" si="1" ref="I7:I24">IF(G7=0,"",H7/G7*100)</f>
      </c>
      <c r="J7" s="75"/>
      <c r="K7" s="59"/>
      <c r="L7" s="196">
        <f aca="true" t="shared" si="2" ref="L7:L24">IF(J7=0,"",K7/J7*100)</f>
      </c>
      <c r="M7" s="75"/>
      <c r="N7" s="59"/>
      <c r="O7" s="191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181"/>
      <c r="D8" s="75"/>
      <c r="E8" s="59"/>
      <c r="F8" s="196">
        <f t="shared" si="0"/>
      </c>
      <c r="G8" s="75"/>
      <c r="H8" s="59"/>
      <c r="I8" s="191">
        <f t="shared" si="1"/>
      </c>
      <c r="J8" s="75"/>
      <c r="K8" s="59"/>
      <c r="L8" s="196">
        <f t="shared" si="2"/>
      </c>
      <c r="M8" s="75"/>
      <c r="N8" s="59"/>
      <c r="O8" s="191">
        <f t="shared" si="3"/>
      </c>
      <c r="P8" s="75">
        <f t="shared" si="4"/>
      </c>
      <c r="Q8" s="59">
        <f t="shared" si="5"/>
      </c>
      <c r="R8" s="76">
        <f t="shared" si="6"/>
      </c>
      <c r="S8" s="104">
        <f t="shared" si="7"/>
      </c>
      <c r="T8" s="66">
        <f t="shared" si="8"/>
      </c>
      <c r="U8" s="66">
        <f t="shared" si="9"/>
      </c>
      <c r="V8" s="75"/>
      <c r="W8" s="59"/>
      <c r="X8" s="59"/>
      <c r="Y8" s="59"/>
      <c r="Z8" s="111"/>
      <c r="AA8" s="78"/>
      <c r="AB8" s="75"/>
      <c r="AC8" s="59"/>
      <c r="AD8" s="78"/>
      <c r="AE8" s="84">
        <f t="shared" si="10"/>
      </c>
      <c r="AF8" s="182">
        <f t="shared" si="11"/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>
        <v>0.0156481481481482</v>
      </c>
      <c r="D9" s="86"/>
      <c r="E9" s="59"/>
      <c r="F9" s="196">
        <f t="shared" si="0"/>
      </c>
      <c r="G9" s="75">
        <v>1</v>
      </c>
      <c r="H9" s="59">
        <v>0</v>
      </c>
      <c r="I9" s="191">
        <f t="shared" si="1"/>
        <v>0</v>
      </c>
      <c r="J9" s="75">
        <v>1</v>
      </c>
      <c r="K9" s="59">
        <v>1</v>
      </c>
      <c r="L9" s="196">
        <f t="shared" si="2"/>
        <v>100</v>
      </c>
      <c r="M9" s="75">
        <v>2</v>
      </c>
      <c r="N9" s="59">
        <v>2</v>
      </c>
      <c r="O9" s="191">
        <f t="shared" si="3"/>
        <v>100</v>
      </c>
      <c r="P9" s="75">
        <f t="shared" si="4"/>
        <v>4</v>
      </c>
      <c r="Q9" s="59">
        <f t="shared" si="5"/>
        <v>3</v>
      </c>
      <c r="R9" s="76">
        <f t="shared" si="6"/>
        <v>75</v>
      </c>
      <c r="S9" s="104">
        <f t="shared" si="7"/>
        <v>5</v>
      </c>
      <c r="T9" s="66">
        <f t="shared" si="8"/>
        <v>2</v>
      </c>
      <c r="U9" s="66">
        <f t="shared" si="9"/>
        <v>1</v>
      </c>
      <c r="V9" s="75">
        <v>4</v>
      </c>
      <c r="W9" s="59"/>
      <c r="X9" s="59">
        <v>1</v>
      </c>
      <c r="Y9" s="59"/>
      <c r="Z9" s="111">
        <v>6</v>
      </c>
      <c r="AA9" s="78">
        <v>1</v>
      </c>
      <c r="AB9" s="75">
        <v>3</v>
      </c>
      <c r="AC9" s="59"/>
      <c r="AD9" s="78">
        <v>3</v>
      </c>
      <c r="AE9" s="84">
        <f t="shared" si="10"/>
        <v>6</v>
      </c>
      <c r="AF9" s="182">
        <f t="shared" si="11"/>
        <v>8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181"/>
      <c r="D10" s="75"/>
      <c r="E10" s="59"/>
      <c r="F10" s="196">
        <f t="shared" si="0"/>
      </c>
      <c r="G10" s="75"/>
      <c r="H10" s="59"/>
      <c r="I10" s="191">
        <f t="shared" si="1"/>
      </c>
      <c r="J10" s="75"/>
      <c r="K10" s="59"/>
      <c r="L10" s="196">
        <f t="shared" si="2"/>
      </c>
      <c r="M10" s="75"/>
      <c r="N10" s="59"/>
      <c r="O10" s="191">
        <f t="shared" si="3"/>
      </c>
      <c r="P10" s="75">
        <f t="shared" si="4"/>
      </c>
      <c r="Q10" s="59">
        <f t="shared" si="5"/>
      </c>
      <c r="R10" s="76">
        <f t="shared" si="6"/>
      </c>
      <c r="S10" s="104">
        <f t="shared" si="7"/>
      </c>
      <c r="T10" s="66">
        <f t="shared" si="8"/>
      </c>
      <c r="U10" s="66">
        <f t="shared" si="9"/>
      </c>
      <c r="V10" s="59"/>
      <c r="W10" s="85"/>
      <c r="X10" s="59"/>
      <c r="Y10" s="59"/>
      <c r="Z10" s="59"/>
      <c r="AA10" s="59"/>
      <c r="AB10" s="75"/>
      <c r="AC10" s="59"/>
      <c r="AD10" s="78"/>
      <c r="AE10" s="84">
        <f t="shared" si="10"/>
      </c>
      <c r="AF10" s="182">
        <f t="shared" si="11"/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thickBot="1">
      <c r="A11" s="104">
        <v>7</v>
      </c>
      <c r="B11" s="173" t="s">
        <v>41</v>
      </c>
      <c r="C11" s="181"/>
      <c r="D11" s="86"/>
      <c r="E11" s="59"/>
      <c r="F11" s="196">
        <f t="shared" si="0"/>
      </c>
      <c r="G11" s="75"/>
      <c r="H11" s="59"/>
      <c r="I11" s="191">
        <f t="shared" si="1"/>
      </c>
      <c r="J11" s="75"/>
      <c r="K11" s="59"/>
      <c r="L11" s="196">
        <f t="shared" si="2"/>
      </c>
      <c r="M11" s="75"/>
      <c r="N11" s="59"/>
      <c r="O11" s="191">
        <f t="shared" si="3"/>
      </c>
      <c r="P11" s="75">
        <f t="shared" si="4"/>
      </c>
      <c r="Q11" s="59">
        <f t="shared" si="5"/>
      </c>
      <c r="R11" s="76">
        <f t="shared" si="6"/>
      </c>
      <c r="S11" s="104">
        <f t="shared" si="7"/>
      </c>
      <c r="T11" s="66">
        <f t="shared" si="8"/>
      </c>
      <c r="U11" s="66">
        <f t="shared" si="9"/>
      </c>
      <c r="V11" s="59"/>
      <c r="W11" s="59"/>
      <c r="X11" s="59"/>
      <c r="Y11" s="59"/>
      <c r="Z11" s="59"/>
      <c r="AA11" s="59"/>
      <c r="AB11" s="75"/>
      <c r="AC11" s="59"/>
      <c r="AD11" s="78"/>
      <c r="AE11" s="84">
        <f t="shared" si="10"/>
      </c>
      <c r="AF11" s="182">
        <f t="shared" si="11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>
        <v>0.00571759259259259</v>
      </c>
      <c r="D12" s="86"/>
      <c r="E12" s="59"/>
      <c r="F12" s="196">
        <f t="shared" si="0"/>
      </c>
      <c r="G12" s="75">
        <v>4</v>
      </c>
      <c r="H12" s="59">
        <v>2</v>
      </c>
      <c r="I12" s="191">
        <f t="shared" si="1"/>
        <v>50</v>
      </c>
      <c r="J12" s="75"/>
      <c r="K12" s="59"/>
      <c r="L12" s="196">
        <f t="shared" si="2"/>
      </c>
      <c r="M12" s="75"/>
      <c r="N12" s="59"/>
      <c r="O12" s="191">
        <f t="shared" si="3"/>
      </c>
      <c r="P12" s="75">
        <f t="shared" si="4"/>
        <v>4</v>
      </c>
      <c r="Q12" s="59">
        <f t="shared" si="5"/>
        <v>2</v>
      </c>
      <c r="R12" s="76">
        <f t="shared" si="6"/>
        <v>50</v>
      </c>
      <c r="S12" s="104">
        <f t="shared" si="7"/>
        <v>4</v>
      </c>
      <c r="T12" s="66">
        <f t="shared" si="8"/>
        <v>0</v>
      </c>
      <c r="U12" s="66">
        <f t="shared" si="9"/>
        <v>1</v>
      </c>
      <c r="V12" s="59"/>
      <c r="W12" s="59"/>
      <c r="X12" s="59">
        <v>1</v>
      </c>
      <c r="Y12" s="59"/>
      <c r="Z12" s="59">
        <v>1</v>
      </c>
      <c r="AA12" s="59"/>
      <c r="AB12" s="75"/>
      <c r="AC12" s="59">
        <v>1</v>
      </c>
      <c r="AD12" s="78">
        <v>1</v>
      </c>
      <c r="AE12" s="84">
        <f t="shared" si="10"/>
        <v>0</v>
      </c>
      <c r="AF12" s="182">
        <f t="shared" si="11"/>
        <v>0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thickBot="1">
      <c r="A13" s="104">
        <v>9</v>
      </c>
      <c r="B13" s="173" t="s">
        <v>37</v>
      </c>
      <c r="C13" s="181">
        <v>0.0110532407407407</v>
      </c>
      <c r="D13" s="75"/>
      <c r="E13" s="59"/>
      <c r="F13" s="196">
        <f t="shared" si="0"/>
      </c>
      <c r="G13" s="75">
        <v>2</v>
      </c>
      <c r="H13" s="59">
        <v>1</v>
      </c>
      <c r="I13" s="191">
        <f t="shared" si="1"/>
        <v>50</v>
      </c>
      <c r="J13" s="75"/>
      <c r="K13" s="59"/>
      <c r="L13" s="196">
        <f t="shared" si="2"/>
      </c>
      <c r="M13" s="75">
        <v>4</v>
      </c>
      <c r="N13" s="59">
        <v>1</v>
      </c>
      <c r="O13" s="191">
        <f t="shared" si="3"/>
        <v>25</v>
      </c>
      <c r="P13" s="75">
        <f t="shared" si="4"/>
        <v>6</v>
      </c>
      <c r="Q13" s="59">
        <f t="shared" si="5"/>
        <v>2</v>
      </c>
      <c r="R13" s="76">
        <f t="shared" si="6"/>
        <v>33.3</v>
      </c>
      <c r="S13" s="104">
        <f t="shared" si="7"/>
        <v>3</v>
      </c>
      <c r="T13" s="66">
        <f t="shared" si="8"/>
        <v>-2</v>
      </c>
      <c r="U13" s="66">
        <f t="shared" si="9"/>
        <v>1</v>
      </c>
      <c r="V13" s="59">
        <v>1</v>
      </c>
      <c r="W13" s="59"/>
      <c r="X13" s="59"/>
      <c r="Y13" s="59"/>
      <c r="Z13" s="59"/>
      <c r="AA13" s="59">
        <v>3</v>
      </c>
      <c r="AB13" s="75">
        <v>3</v>
      </c>
      <c r="AC13" s="59">
        <v>2</v>
      </c>
      <c r="AD13" s="78">
        <v>2</v>
      </c>
      <c r="AE13" s="84">
        <f t="shared" si="10"/>
        <v>-3</v>
      </c>
      <c r="AF13" s="182">
        <f t="shared" si="11"/>
        <v>-5</v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>
        <v>0.0176041666666667</v>
      </c>
      <c r="D14" s="75">
        <v>1</v>
      </c>
      <c r="E14" s="59">
        <v>1</v>
      </c>
      <c r="F14" s="196">
        <f t="shared" si="0"/>
        <v>100</v>
      </c>
      <c r="G14" s="75">
        <v>3</v>
      </c>
      <c r="H14" s="59">
        <v>2</v>
      </c>
      <c r="I14" s="191">
        <f t="shared" si="1"/>
        <v>66.7</v>
      </c>
      <c r="J14" s="75">
        <v>8</v>
      </c>
      <c r="K14" s="59">
        <v>4</v>
      </c>
      <c r="L14" s="196">
        <f t="shared" si="2"/>
        <v>50</v>
      </c>
      <c r="M14" s="75">
        <v>2</v>
      </c>
      <c r="N14" s="59">
        <v>1</v>
      </c>
      <c r="O14" s="191">
        <f t="shared" si="3"/>
        <v>50</v>
      </c>
      <c r="P14" s="75">
        <f t="shared" si="4"/>
        <v>14</v>
      </c>
      <c r="Q14" s="59">
        <f t="shared" si="5"/>
        <v>8</v>
      </c>
      <c r="R14" s="76">
        <f t="shared" si="6"/>
        <v>57.1</v>
      </c>
      <c r="S14" s="104">
        <f t="shared" si="7"/>
        <v>19</v>
      </c>
      <c r="T14" s="66">
        <f t="shared" si="8"/>
        <v>2</v>
      </c>
      <c r="U14" s="66">
        <f t="shared" si="9"/>
        <v>1</v>
      </c>
      <c r="V14" s="59"/>
      <c r="W14" s="59"/>
      <c r="X14" s="59">
        <v>3</v>
      </c>
      <c r="Y14" s="59"/>
      <c r="Z14" s="59">
        <v>1</v>
      </c>
      <c r="AA14" s="59">
        <v>3</v>
      </c>
      <c r="AB14" s="75">
        <v>5</v>
      </c>
      <c r="AC14" s="59">
        <v>5</v>
      </c>
      <c r="AD14" s="78">
        <v>3</v>
      </c>
      <c r="AE14" s="84">
        <f t="shared" si="10"/>
        <v>-6</v>
      </c>
      <c r="AF14" s="182">
        <f t="shared" si="11"/>
        <v>-4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0.0233217592592593</v>
      </c>
      <c r="D15" s="75">
        <v>9</v>
      </c>
      <c r="E15" s="59">
        <v>6</v>
      </c>
      <c r="F15" s="196">
        <f t="shared" si="0"/>
        <v>66.7</v>
      </c>
      <c r="G15" s="75">
        <v>1</v>
      </c>
      <c r="H15" s="59">
        <v>0</v>
      </c>
      <c r="I15" s="191">
        <f t="shared" si="1"/>
        <v>0</v>
      </c>
      <c r="J15" s="75"/>
      <c r="K15" s="59"/>
      <c r="L15" s="196">
        <f t="shared" si="2"/>
      </c>
      <c r="M15" s="75">
        <v>6</v>
      </c>
      <c r="N15" s="59">
        <v>5</v>
      </c>
      <c r="O15" s="191">
        <f t="shared" si="3"/>
        <v>83.3</v>
      </c>
      <c r="P15" s="75">
        <f t="shared" si="4"/>
        <v>16</v>
      </c>
      <c r="Q15" s="59">
        <f t="shared" si="5"/>
        <v>11</v>
      </c>
      <c r="R15" s="76">
        <f t="shared" si="6"/>
        <v>68.8</v>
      </c>
      <c r="S15" s="104">
        <f t="shared" si="7"/>
        <v>17</v>
      </c>
      <c r="T15" s="66">
        <f t="shared" si="8"/>
        <v>6</v>
      </c>
      <c r="U15" s="66">
        <f t="shared" si="9"/>
        <v>1</v>
      </c>
      <c r="V15" s="59">
        <v>4</v>
      </c>
      <c r="W15" s="59">
        <v>2</v>
      </c>
      <c r="X15" s="59">
        <v>6</v>
      </c>
      <c r="Y15" s="59"/>
      <c r="Z15" s="59">
        <v>2</v>
      </c>
      <c r="AA15" s="59">
        <v>6</v>
      </c>
      <c r="AB15" s="75">
        <v>8</v>
      </c>
      <c r="AC15" s="59">
        <v>2</v>
      </c>
      <c r="AD15" s="78">
        <v>4</v>
      </c>
      <c r="AE15" s="84">
        <f t="shared" si="10"/>
        <v>6</v>
      </c>
      <c r="AF15" s="182">
        <f t="shared" si="11"/>
        <v>12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7" t="s">
        <v>40</v>
      </c>
      <c r="C16" s="181">
        <v>0.0140509259259259</v>
      </c>
      <c r="D16" s="75">
        <v>3</v>
      </c>
      <c r="E16" s="59">
        <v>2</v>
      </c>
      <c r="F16" s="196">
        <f t="shared" si="0"/>
        <v>66.7</v>
      </c>
      <c r="G16" s="75">
        <v>3</v>
      </c>
      <c r="H16" s="59">
        <v>0</v>
      </c>
      <c r="I16" s="191">
        <f t="shared" si="1"/>
        <v>0</v>
      </c>
      <c r="J16" s="75">
        <v>1</v>
      </c>
      <c r="K16" s="59">
        <v>1</v>
      </c>
      <c r="L16" s="196">
        <f t="shared" si="2"/>
        <v>100</v>
      </c>
      <c r="M16" s="75">
        <v>2</v>
      </c>
      <c r="N16" s="59">
        <v>1</v>
      </c>
      <c r="O16" s="191">
        <f t="shared" si="3"/>
        <v>50</v>
      </c>
      <c r="P16" s="75">
        <f t="shared" si="4"/>
        <v>9</v>
      </c>
      <c r="Q16" s="59">
        <f t="shared" si="5"/>
        <v>4</v>
      </c>
      <c r="R16" s="76">
        <f t="shared" si="6"/>
        <v>44.4</v>
      </c>
      <c r="S16" s="104">
        <f t="shared" si="7"/>
        <v>8</v>
      </c>
      <c r="T16" s="66">
        <f t="shared" si="8"/>
        <v>-1</v>
      </c>
      <c r="U16" s="66">
        <f t="shared" si="9"/>
        <v>1</v>
      </c>
      <c r="V16" s="59">
        <v>3</v>
      </c>
      <c r="W16" s="59"/>
      <c r="X16" s="59">
        <v>9</v>
      </c>
      <c r="Y16" s="59"/>
      <c r="Z16" s="59">
        <v>1</v>
      </c>
      <c r="AA16" s="59">
        <v>3</v>
      </c>
      <c r="AB16" s="75">
        <v>6</v>
      </c>
      <c r="AC16" s="59"/>
      <c r="AD16" s="78">
        <v>4</v>
      </c>
      <c r="AE16" s="84">
        <f t="shared" si="10"/>
        <v>6</v>
      </c>
      <c r="AF16" s="182">
        <f t="shared" si="11"/>
        <v>5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181">
        <v>0.0172106481481481</v>
      </c>
      <c r="D17" s="75">
        <v>3</v>
      </c>
      <c r="E17" s="59">
        <v>3</v>
      </c>
      <c r="F17" s="196">
        <f t="shared" si="0"/>
        <v>100</v>
      </c>
      <c r="G17" s="75">
        <v>3</v>
      </c>
      <c r="H17" s="59">
        <v>1</v>
      </c>
      <c r="I17" s="191">
        <f t="shared" si="1"/>
        <v>33.3</v>
      </c>
      <c r="J17" s="75"/>
      <c r="K17" s="59"/>
      <c r="L17" s="196">
        <f t="shared" si="2"/>
      </c>
      <c r="M17" s="75">
        <v>2</v>
      </c>
      <c r="N17" s="59">
        <v>2</v>
      </c>
      <c r="O17" s="191">
        <f t="shared" si="3"/>
        <v>100</v>
      </c>
      <c r="P17" s="75">
        <f t="shared" si="4"/>
        <v>8</v>
      </c>
      <c r="Q17" s="59">
        <f t="shared" si="5"/>
        <v>6</v>
      </c>
      <c r="R17" s="76">
        <f t="shared" si="6"/>
        <v>75</v>
      </c>
      <c r="S17" s="104">
        <f t="shared" si="7"/>
        <v>10</v>
      </c>
      <c r="T17" s="66">
        <f t="shared" si="8"/>
        <v>4</v>
      </c>
      <c r="U17" s="66">
        <f t="shared" si="9"/>
        <v>1</v>
      </c>
      <c r="V17" s="59">
        <v>2</v>
      </c>
      <c r="W17" s="59"/>
      <c r="X17" s="59">
        <v>2</v>
      </c>
      <c r="Y17" s="59">
        <v>1</v>
      </c>
      <c r="Z17" s="59"/>
      <c r="AA17" s="59">
        <v>2</v>
      </c>
      <c r="AB17" s="75">
        <v>10</v>
      </c>
      <c r="AC17" s="59">
        <v>1</v>
      </c>
      <c r="AD17" s="78">
        <v>4</v>
      </c>
      <c r="AE17" s="84">
        <f t="shared" si="10"/>
        <v>-8</v>
      </c>
      <c r="AF17" s="182">
        <f t="shared" si="11"/>
        <v>-4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04">
        <v>14</v>
      </c>
      <c r="B18" s="173"/>
      <c r="C18" s="181"/>
      <c r="D18" s="75"/>
      <c r="E18" s="59"/>
      <c r="F18" s="196">
        <f t="shared" si="0"/>
      </c>
      <c r="G18" s="75"/>
      <c r="H18" s="59"/>
      <c r="I18" s="191">
        <f t="shared" si="1"/>
      </c>
      <c r="J18" s="75"/>
      <c r="K18" s="59"/>
      <c r="L18" s="196">
        <f t="shared" si="2"/>
      </c>
      <c r="M18" s="75"/>
      <c r="N18" s="59"/>
      <c r="O18" s="191">
        <f t="shared" si="3"/>
      </c>
      <c r="P18" s="75">
        <f t="shared" si="4"/>
      </c>
      <c r="Q18" s="59">
        <f t="shared" si="5"/>
      </c>
      <c r="R18" s="76">
        <f t="shared" si="6"/>
      </c>
      <c r="S18" s="104">
        <f t="shared" si="7"/>
      </c>
      <c r="T18" s="66">
        <f t="shared" si="8"/>
      </c>
      <c r="U18" s="66">
        <f t="shared" si="9"/>
      </c>
      <c r="V18" s="59"/>
      <c r="W18" s="59"/>
      <c r="X18" s="59"/>
      <c r="Y18" s="59"/>
      <c r="Z18" s="59"/>
      <c r="AA18" s="59"/>
      <c r="AB18" s="75"/>
      <c r="AC18" s="59"/>
      <c r="AD18" s="78"/>
      <c r="AE18" s="84">
        <f t="shared" si="10"/>
      </c>
      <c r="AF18" s="182">
        <f t="shared" si="11"/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thickBot="1">
      <c r="A19" s="104">
        <v>15</v>
      </c>
      <c r="B19" s="190"/>
      <c r="C19" s="181"/>
      <c r="D19" s="75"/>
      <c r="E19" s="59"/>
      <c r="F19" s="196">
        <f t="shared" si="0"/>
      </c>
      <c r="G19" s="75"/>
      <c r="H19" s="59"/>
      <c r="I19" s="191">
        <f t="shared" si="1"/>
      </c>
      <c r="J19" s="75"/>
      <c r="K19" s="59"/>
      <c r="L19" s="196">
        <f t="shared" si="2"/>
      </c>
      <c r="M19" s="75"/>
      <c r="N19" s="59"/>
      <c r="O19" s="191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59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181"/>
      <c r="D20" s="75"/>
      <c r="E20" s="59"/>
      <c r="F20" s="196">
        <f t="shared" si="0"/>
      </c>
      <c r="G20" s="75"/>
      <c r="H20" s="59"/>
      <c r="I20" s="191">
        <f t="shared" si="1"/>
      </c>
      <c r="J20" s="75"/>
      <c r="K20" s="59"/>
      <c r="L20" s="196">
        <f t="shared" si="2"/>
      </c>
      <c r="M20" s="75"/>
      <c r="N20" s="59"/>
      <c r="O20" s="191">
        <f t="shared" si="3"/>
      </c>
      <c r="P20" s="75">
        <f t="shared" si="4"/>
      </c>
      <c r="Q20" s="59">
        <f t="shared" si="5"/>
      </c>
      <c r="R20" s="76">
        <f t="shared" si="6"/>
      </c>
      <c r="S20" s="104">
        <f t="shared" si="7"/>
      </c>
      <c r="T20" s="66">
        <f t="shared" si="8"/>
      </c>
      <c r="U20" s="66">
        <f t="shared" si="9"/>
      </c>
      <c r="V20" s="59"/>
      <c r="W20" s="59"/>
      <c r="X20" s="59"/>
      <c r="Y20" s="59"/>
      <c r="Z20" s="59"/>
      <c r="AA20" s="59"/>
      <c r="AB20" s="75"/>
      <c r="AC20" s="59"/>
      <c r="AD20" s="78"/>
      <c r="AE20" s="84">
        <f t="shared" si="10"/>
      </c>
      <c r="AF20" s="182">
        <f t="shared" si="11"/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181">
        <v>0.0165856481481481</v>
      </c>
      <c r="D21" s="75">
        <v>4</v>
      </c>
      <c r="E21" s="59">
        <v>2</v>
      </c>
      <c r="F21" s="196">
        <f t="shared" si="0"/>
        <v>50</v>
      </c>
      <c r="G21" s="75">
        <v>5</v>
      </c>
      <c r="H21" s="59">
        <v>3</v>
      </c>
      <c r="I21" s="191">
        <f t="shared" si="1"/>
        <v>60</v>
      </c>
      <c r="J21" s="75">
        <v>4</v>
      </c>
      <c r="K21" s="59">
        <v>1</v>
      </c>
      <c r="L21" s="196">
        <f t="shared" si="2"/>
        <v>25</v>
      </c>
      <c r="M21" s="75">
        <v>9</v>
      </c>
      <c r="N21" s="59">
        <v>6</v>
      </c>
      <c r="O21" s="191">
        <f t="shared" si="3"/>
        <v>66.7</v>
      </c>
      <c r="P21" s="75">
        <f t="shared" si="4"/>
        <v>22</v>
      </c>
      <c r="Q21" s="59">
        <f t="shared" si="5"/>
        <v>12</v>
      </c>
      <c r="R21" s="76">
        <f t="shared" si="6"/>
        <v>54.5</v>
      </c>
      <c r="S21" s="104">
        <f t="shared" si="7"/>
        <v>19</v>
      </c>
      <c r="T21" s="66">
        <f t="shared" si="8"/>
        <v>2</v>
      </c>
      <c r="U21" s="66">
        <f t="shared" si="9"/>
        <v>1</v>
      </c>
      <c r="V21" s="59"/>
      <c r="W21" s="59">
        <v>1</v>
      </c>
      <c r="X21" s="59">
        <v>3</v>
      </c>
      <c r="Y21" s="59"/>
      <c r="Z21" s="59">
        <v>6</v>
      </c>
      <c r="AA21" s="59">
        <v>10</v>
      </c>
      <c r="AB21" s="75">
        <v>3</v>
      </c>
      <c r="AC21" s="59">
        <v>3</v>
      </c>
      <c r="AD21" s="78">
        <v>2</v>
      </c>
      <c r="AE21" s="84">
        <f t="shared" si="10"/>
        <v>12</v>
      </c>
      <c r="AF21" s="182">
        <f t="shared" si="11"/>
        <v>14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>
        <v>0.0176967592592593</v>
      </c>
      <c r="D22" s="75"/>
      <c r="E22" s="59"/>
      <c r="F22" s="196">
        <f t="shared" si="0"/>
      </c>
      <c r="G22" s="75"/>
      <c r="H22" s="59"/>
      <c r="I22" s="191">
        <f t="shared" si="1"/>
      </c>
      <c r="J22" s="75">
        <v>2</v>
      </c>
      <c r="K22" s="59">
        <v>0</v>
      </c>
      <c r="L22" s="196">
        <f t="shared" si="2"/>
        <v>0</v>
      </c>
      <c r="M22" s="75">
        <v>4</v>
      </c>
      <c r="N22" s="59">
        <v>3</v>
      </c>
      <c r="O22" s="191">
        <f t="shared" si="3"/>
        <v>75</v>
      </c>
      <c r="P22" s="75">
        <f t="shared" si="4"/>
        <v>6</v>
      </c>
      <c r="Q22" s="59">
        <f t="shared" si="5"/>
        <v>3</v>
      </c>
      <c r="R22" s="76">
        <f t="shared" si="6"/>
        <v>50</v>
      </c>
      <c r="S22" s="104">
        <f t="shared" si="7"/>
        <v>3</v>
      </c>
      <c r="T22" s="66">
        <f t="shared" si="8"/>
        <v>0</v>
      </c>
      <c r="U22" s="66">
        <f t="shared" si="9"/>
        <v>1</v>
      </c>
      <c r="V22" s="59">
        <v>1</v>
      </c>
      <c r="W22" s="59"/>
      <c r="X22" s="59">
        <v>2</v>
      </c>
      <c r="Y22" s="59"/>
      <c r="Z22" s="59">
        <v>3</v>
      </c>
      <c r="AA22" s="59"/>
      <c r="AB22" s="75">
        <v>6</v>
      </c>
      <c r="AC22" s="59"/>
      <c r="AD22" s="78">
        <v>4</v>
      </c>
      <c r="AE22" s="84">
        <f t="shared" si="10"/>
        <v>-4</v>
      </c>
      <c r="AF22" s="182">
        <f t="shared" si="11"/>
        <v>-4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thickBot="1">
      <c r="A23" s="105">
        <v>19</v>
      </c>
      <c r="B23" s="173"/>
      <c r="C23" s="65"/>
      <c r="D23" s="93"/>
      <c r="E23" s="94"/>
      <c r="F23" s="199">
        <f t="shared" si="0"/>
      </c>
      <c r="G23" s="93"/>
      <c r="H23" s="94"/>
      <c r="I23" s="200">
        <f t="shared" si="1"/>
      </c>
      <c r="J23" s="93"/>
      <c r="K23" s="94"/>
      <c r="L23" s="199">
        <f t="shared" si="2"/>
      </c>
      <c r="M23" s="93"/>
      <c r="N23" s="94"/>
      <c r="O23" s="200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1" t="s">
        <v>59</v>
      </c>
      <c r="B24" s="54"/>
      <c r="C24" s="192">
        <f>SUM(C7:C23)*60*24</f>
        <v>200</v>
      </c>
      <c r="D24" s="56">
        <f>SUM(D7:D23)</f>
        <v>20</v>
      </c>
      <c r="E24" s="57">
        <f>SUM(E7:E23)</f>
        <v>14</v>
      </c>
      <c r="F24" s="77">
        <f t="shared" si="0"/>
        <v>70</v>
      </c>
      <c r="G24" s="56">
        <f>SUM(G7:G23)</f>
        <v>22</v>
      </c>
      <c r="H24" s="57">
        <f>SUM(H7:H23)</f>
        <v>9</v>
      </c>
      <c r="I24" s="77">
        <f t="shared" si="1"/>
        <v>40.9</v>
      </c>
      <c r="J24" s="56">
        <f>SUM(J7:J23)</f>
        <v>16</v>
      </c>
      <c r="K24" s="57">
        <f>SUM(K7:K23)</f>
        <v>7</v>
      </c>
      <c r="L24" s="77">
        <f t="shared" si="2"/>
        <v>43.8</v>
      </c>
      <c r="M24" s="56">
        <f>SUM(M7:M23)</f>
        <v>31</v>
      </c>
      <c r="N24" s="57">
        <f>SUM(N7:N23)</f>
        <v>21</v>
      </c>
      <c r="O24" s="77">
        <f t="shared" si="3"/>
        <v>67.7</v>
      </c>
      <c r="P24" s="56">
        <f>SUM(P7:P23)</f>
        <v>89</v>
      </c>
      <c r="Q24" s="57">
        <f>SUM(Q7:Q23)</f>
        <v>51</v>
      </c>
      <c r="R24" s="77">
        <f>IF(P24=0,"",Q24/P24*100)</f>
        <v>57.3</v>
      </c>
      <c r="S24" s="180">
        <f>SUM(S7:S23)</f>
        <v>88</v>
      </c>
      <c r="T24" s="55">
        <f>SUM(T7:T23)</f>
        <v>13</v>
      </c>
      <c r="U24" s="55"/>
      <c r="V24" s="56">
        <f aca="true" t="shared" si="12" ref="V24:AF24">SUM(V7:V23)</f>
        <v>15</v>
      </c>
      <c r="W24" s="57">
        <f t="shared" si="12"/>
        <v>3</v>
      </c>
      <c r="X24" s="57">
        <f t="shared" si="12"/>
        <v>27</v>
      </c>
      <c r="Y24" s="57">
        <f t="shared" si="12"/>
        <v>1</v>
      </c>
      <c r="Z24" s="57">
        <f t="shared" si="12"/>
        <v>20</v>
      </c>
      <c r="AA24" s="58">
        <f t="shared" si="12"/>
        <v>28</v>
      </c>
      <c r="AB24" s="56">
        <f t="shared" si="12"/>
        <v>44</v>
      </c>
      <c r="AC24" s="57">
        <f t="shared" si="12"/>
        <v>14</v>
      </c>
      <c r="AD24" s="58">
        <f t="shared" si="12"/>
        <v>27</v>
      </c>
      <c r="AE24" s="55">
        <f t="shared" si="12"/>
        <v>9</v>
      </c>
      <c r="AF24" s="55">
        <f t="shared" si="12"/>
        <v>22</v>
      </c>
    </row>
  </sheetData>
  <mergeCells count="1">
    <mergeCell ref="R2:S2"/>
  </mergeCells>
  <printOptions horizontalCentered="1" verticalCentered="1"/>
  <pageMargins left="0.36" right="0.62" top="0.6" bottom="0.68" header="0.5" footer="0.42"/>
  <pageSetup blackAndWhite="1" fitToHeight="3" fitToWidth="1" horizontalDpi="180" verticalDpi="18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BG24"/>
  <sheetViews>
    <sheetView zoomScale="85" zoomScaleNormal="85" workbookViewId="0" topLeftCell="A1">
      <selection activeCell="O2" sqref="O2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8" t="s">
        <v>64</v>
      </c>
      <c r="C1" s="43"/>
      <c r="D1" s="13"/>
      <c r="E1" s="13"/>
      <c r="F1" s="13"/>
      <c r="G1" s="13"/>
      <c r="H1" s="13"/>
      <c r="I1" s="13"/>
      <c r="J1" s="13"/>
      <c r="K1" s="14"/>
      <c r="L1" s="213" t="s">
        <v>72</v>
      </c>
      <c r="M1" s="15"/>
      <c r="N1" s="51"/>
      <c r="O1" s="175"/>
      <c r="P1" s="53"/>
      <c r="Q1" s="15"/>
      <c r="R1" s="214" t="s">
        <v>73</v>
      </c>
      <c r="S1" s="15"/>
      <c r="T1" s="15"/>
      <c r="U1" s="15"/>
      <c r="V1" s="15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9" t="s">
        <v>58</v>
      </c>
      <c r="C2" s="215"/>
      <c r="D2" s="83"/>
      <c r="E2" s="216" t="s">
        <v>27</v>
      </c>
      <c r="F2" s="217">
        <v>5</v>
      </c>
      <c r="G2" s="215"/>
      <c r="H2" s="218"/>
      <c r="I2" s="219"/>
      <c r="J2" s="219"/>
      <c r="K2" s="220"/>
      <c r="L2" s="83"/>
      <c r="M2" s="83" t="s">
        <v>1</v>
      </c>
      <c r="N2" s="83"/>
      <c r="O2" s="83" t="s">
        <v>74</v>
      </c>
      <c r="P2" s="221"/>
      <c r="Q2" s="222"/>
      <c r="T2" s="353">
        <v>39025</v>
      </c>
      <c r="U2" s="353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thickBot="1">
      <c r="A7" s="104">
        <v>0</v>
      </c>
      <c r="B7" s="173"/>
      <c r="C7" s="66"/>
      <c r="D7" s="75"/>
      <c r="E7" s="59"/>
      <c r="F7" s="196">
        <f aca="true" t="shared" si="0" ref="F7:F24">IF(D7=0,"",E7/D7*100)</f>
      </c>
      <c r="G7" s="75"/>
      <c r="H7" s="59"/>
      <c r="I7" s="191">
        <f aca="true" t="shared" si="1" ref="I7:I24">IF(G7=0,"",H7/G7*100)</f>
      </c>
      <c r="J7" s="75"/>
      <c r="K7" s="59"/>
      <c r="L7" s="196">
        <f aca="true" t="shared" si="2" ref="L7:L24">IF(J7=0,"",K7/J7*100)</f>
      </c>
      <c r="M7" s="75"/>
      <c r="N7" s="59"/>
      <c r="O7" s="191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181"/>
      <c r="D8" s="75"/>
      <c r="E8" s="59"/>
      <c r="F8" s="196">
        <f t="shared" si="0"/>
      </c>
      <c r="G8" s="75"/>
      <c r="H8" s="59"/>
      <c r="I8" s="191">
        <f t="shared" si="1"/>
      </c>
      <c r="J8" s="75"/>
      <c r="K8" s="59"/>
      <c r="L8" s="196">
        <f t="shared" si="2"/>
      </c>
      <c r="M8" s="75"/>
      <c r="N8" s="59"/>
      <c r="O8" s="191">
        <f t="shared" si="3"/>
      </c>
      <c r="P8" s="75">
        <f t="shared" si="4"/>
      </c>
      <c r="Q8" s="59">
        <f t="shared" si="5"/>
      </c>
      <c r="R8" s="76">
        <f t="shared" si="6"/>
      </c>
      <c r="S8" s="104">
        <f t="shared" si="7"/>
      </c>
      <c r="T8" s="66">
        <f t="shared" si="8"/>
      </c>
      <c r="U8" s="66">
        <f t="shared" si="9"/>
      </c>
      <c r="V8" s="75"/>
      <c r="W8" s="59"/>
      <c r="X8" s="59"/>
      <c r="Y8" s="59"/>
      <c r="Z8" s="111"/>
      <c r="AA8" s="78"/>
      <c r="AB8" s="75"/>
      <c r="AC8" s="59"/>
      <c r="AD8" s="78"/>
      <c r="AE8" s="84">
        <f t="shared" si="10"/>
      </c>
      <c r="AF8" s="182">
        <f t="shared" si="11"/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>
        <v>0.0134490740740741</v>
      </c>
      <c r="D9" s="86"/>
      <c r="E9" s="59"/>
      <c r="F9" s="196">
        <f t="shared" si="0"/>
      </c>
      <c r="G9" s="75">
        <v>2</v>
      </c>
      <c r="H9" s="59">
        <v>1</v>
      </c>
      <c r="I9" s="191">
        <f t="shared" si="1"/>
        <v>50</v>
      </c>
      <c r="J9" s="75">
        <v>2</v>
      </c>
      <c r="K9" s="59">
        <v>1</v>
      </c>
      <c r="L9" s="196">
        <f t="shared" si="2"/>
        <v>50</v>
      </c>
      <c r="M9" s="75">
        <v>8</v>
      </c>
      <c r="N9" s="59">
        <v>4</v>
      </c>
      <c r="O9" s="191">
        <f t="shared" si="3"/>
        <v>50</v>
      </c>
      <c r="P9" s="75">
        <f t="shared" si="4"/>
        <v>12</v>
      </c>
      <c r="Q9" s="59">
        <f t="shared" si="5"/>
        <v>6</v>
      </c>
      <c r="R9" s="76">
        <f t="shared" si="6"/>
        <v>50</v>
      </c>
      <c r="S9" s="104">
        <f t="shared" si="7"/>
        <v>9</v>
      </c>
      <c r="T9" s="66">
        <f t="shared" si="8"/>
        <v>0</v>
      </c>
      <c r="U9" s="66">
        <f t="shared" si="9"/>
        <v>1</v>
      </c>
      <c r="V9" s="75">
        <v>1</v>
      </c>
      <c r="W9" s="59"/>
      <c r="X9" s="59">
        <v>1</v>
      </c>
      <c r="Y9" s="59"/>
      <c r="Z9" s="111">
        <v>3</v>
      </c>
      <c r="AA9" s="78">
        <v>6</v>
      </c>
      <c r="AB9" s="75">
        <v>4</v>
      </c>
      <c r="AC9" s="59">
        <v>4</v>
      </c>
      <c r="AD9" s="78">
        <v>2</v>
      </c>
      <c r="AE9" s="84">
        <f t="shared" si="10"/>
        <v>1</v>
      </c>
      <c r="AF9" s="182">
        <f t="shared" si="11"/>
        <v>1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181">
        <v>0.000509259259259259</v>
      </c>
      <c r="D10" s="75"/>
      <c r="E10" s="59"/>
      <c r="F10" s="196">
        <f t="shared" si="0"/>
      </c>
      <c r="G10" s="75"/>
      <c r="H10" s="59"/>
      <c r="I10" s="191">
        <f t="shared" si="1"/>
      </c>
      <c r="J10" s="75"/>
      <c r="K10" s="59"/>
      <c r="L10" s="196">
        <f t="shared" si="2"/>
      </c>
      <c r="M10" s="75"/>
      <c r="N10" s="59"/>
      <c r="O10" s="191">
        <f t="shared" si="3"/>
      </c>
      <c r="P10" s="75">
        <f t="shared" si="4"/>
        <v>0</v>
      </c>
      <c r="Q10" s="59">
        <f t="shared" si="5"/>
        <v>0</v>
      </c>
      <c r="R10" s="76">
        <f t="shared" si="6"/>
      </c>
      <c r="S10" s="104">
        <f t="shared" si="7"/>
        <v>0</v>
      </c>
      <c r="T10" s="66">
        <f t="shared" si="8"/>
        <v>0</v>
      </c>
      <c r="U10" s="66">
        <f t="shared" si="9"/>
        <v>1</v>
      </c>
      <c r="V10" s="59">
        <v>1</v>
      </c>
      <c r="W10" s="85">
        <v>1</v>
      </c>
      <c r="X10" s="59"/>
      <c r="Y10" s="59"/>
      <c r="Z10" s="59"/>
      <c r="AA10" s="59"/>
      <c r="AB10" s="75">
        <v>1</v>
      </c>
      <c r="AC10" s="59">
        <v>2</v>
      </c>
      <c r="AD10" s="78"/>
      <c r="AE10" s="84">
        <f t="shared" si="10"/>
        <v>-1</v>
      </c>
      <c r="AF10" s="182">
        <f t="shared" si="11"/>
        <v>-1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thickBot="1">
      <c r="A11" s="104">
        <v>7</v>
      </c>
      <c r="B11" s="173" t="s">
        <v>41</v>
      </c>
      <c r="C11" s="181"/>
      <c r="D11" s="86"/>
      <c r="E11" s="59"/>
      <c r="F11" s="196">
        <f t="shared" si="0"/>
      </c>
      <c r="G11" s="75"/>
      <c r="H11" s="59"/>
      <c r="I11" s="191">
        <f t="shared" si="1"/>
      </c>
      <c r="J11" s="75"/>
      <c r="K11" s="59"/>
      <c r="L11" s="196">
        <f t="shared" si="2"/>
      </c>
      <c r="M11" s="75"/>
      <c r="N11" s="59"/>
      <c r="O11" s="191">
        <f t="shared" si="3"/>
      </c>
      <c r="P11" s="75">
        <f t="shared" si="4"/>
      </c>
      <c r="Q11" s="59">
        <f t="shared" si="5"/>
      </c>
      <c r="R11" s="76">
        <f t="shared" si="6"/>
      </c>
      <c r="S11" s="104">
        <f t="shared" si="7"/>
      </c>
      <c r="T11" s="66">
        <f t="shared" si="8"/>
      </c>
      <c r="U11" s="66">
        <f t="shared" si="9"/>
      </c>
      <c r="V11" s="59"/>
      <c r="W11" s="59"/>
      <c r="X11" s="59"/>
      <c r="Y11" s="59"/>
      <c r="Z11" s="59"/>
      <c r="AA11" s="59"/>
      <c r="AB11" s="75"/>
      <c r="AC11" s="59"/>
      <c r="AD11" s="78"/>
      <c r="AE11" s="84">
        <f t="shared" si="10"/>
      </c>
      <c r="AF11" s="182">
        <f t="shared" si="11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>
        <v>0.0164814814814815</v>
      </c>
      <c r="D12" s="86"/>
      <c r="E12" s="59"/>
      <c r="F12" s="196">
        <f t="shared" si="0"/>
      </c>
      <c r="G12" s="75">
        <v>4</v>
      </c>
      <c r="H12" s="59">
        <v>1</v>
      </c>
      <c r="I12" s="191">
        <f t="shared" si="1"/>
        <v>25</v>
      </c>
      <c r="J12" s="75"/>
      <c r="K12" s="59"/>
      <c r="L12" s="196">
        <f t="shared" si="2"/>
      </c>
      <c r="M12" s="75"/>
      <c r="N12" s="59"/>
      <c r="O12" s="191">
        <f t="shared" si="3"/>
      </c>
      <c r="P12" s="75">
        <f t="shared" si="4"/>
        <v>4</v>
      </c>
      <c r="Q12" s="59">
        <f t="shared" si="5"/>
        <v>1</v>
      </c>
      <c r="R12" s="76">
        <f t="shared" si="6"/>
        <v>25</v>
      </c>
      <c r="S12" s="104">
        <f t="shared" si="7"/>
        <v>2</v>
      </c>
      <c r="T12" s="66">
        <f t="shared" si="8"/>
        <v>-2</v>
      </c>
      <c r="U12" s="66">
        <f t="shared" si="9"/>
        <v>1</v>
      </c>
      <c r="V12" s="59"/>
      <c r="W12" s="59"/>
      <c r="X12" s="59">
        <v>1</v>
      </c>
      <c r="Y12" s="59"/>
      <c r="Z12" s="59"/>
      <c r="AA12" s="59"/>
      <c r="AB12" s="75">
        <v>1</v>
      </c>
      <c r="AC12" s="59">
        <v>2</v>
      </c>
      <c r="AD12" s="78">
        <v>2</v>
      </c>
      <c r="AE12" s="84">
        <f t="shared" si="10"/>
        <v>-4</v>
      </c>
      <c r="AF12" s="182">
        <f t="shared" si="11"/>
        <v>-6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thickBot="1">
      <c r="A13" s="104">
        <v>9</v>
      </c>
      <c r="B13" s="173" t="s">
        <v>37</v>
      </c>
      <c r="C13" s="181">
        <v>0.0109375</v>
      </c>
      <c r="D13" s="75">
        <v>6</v>
      </c>
      <c r="E13" s="59">
        <v>5</v>
      </c>
      <c r="F13" s="196">
        <f t="shared" si="0"/>
        <v>83.3</v>
      </c>
      <c r="G13" s="75">
        <v>2</v>
      </c>
      <c r="H13" s="59">
        <v>1</v>
      </c>
      <c r="I13" s="191">
        <f t="shared" si="1"/>
        <v>50</v>
      </c>
      <c r="J13" s="75">
        <v>1</v>
      </c>
      <c r="K13" s="59">
        <v>1</v>
      </c>
      <c r="L13" s="196">
        <f t="shared" si="2"/>
        <v>100</v>
      </c>
      <c r="M13" s="75">
        <v>2</v>
      </c>
      <c r="N13" s="59">
        <v>1</v>
      </c>
      <c r="O13" s="191">
        <f t="shared" si="3"/>
        <v>50</v>
      </c>
      <c r="P13" s="75">
        <f t="shared" si="4"/>
        <v>11</v>
      </c>
      <c r="Q13" s="59">
        <f t="shared" si="5"/>
        <v>8</v>
      </c>
      <c r="R13" s="76">
        <f t="shared" si="6"/>
        <v>72.7</v>
      </c>
      <c r="S13" s="104">
        <f t="shared" si="7"/>
        <v>16</v>
      </c>
      <c r="T13" s="66">
        <f t="shared" si="8"/>
        <v>5</v>
      </c>
      <c r="U13" s="66">
        <f t="shared" si="9"/>
        <v>1</v>
      </c>
      <c r="V13" s="59"/>
      <c r="W13" s="59"/>
      <c r="X13" s="59">
        <v>2</v>
      </c>
      <c r="Y13" s="59"/>
      <c r="Z13" s="59">
        <v>3</v>
      </c>
      <c r="AA13" s="59">
        <v>2</v>
      </c>
      <c r="AB13" s="75">
        <v>3</v>
      </c>
      <c r="AC13" s="59"/>
      <c r="AD13" s="78"/>
      <c r="AE13" s="84">
        <f t="shared" si="10"/>
        <v>4</v>
      </c>
      <c r="AF13" s="182">
        <f t="shared" si="11"/>
        <v>9</v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>
        <v>0.0211226851851852</v>
      </c>
      <c r="D14" s="75">
        <v>2</v>
      </c>
      <c r="E14" s="59">
        <v>1</v>
      </c>
      <c r="F14" s="196">
        <f t="shared" si="0"/>
        <v>50</v>
      </c>
      <c r="G14" s="75"/>
      <c r="H14" s="59"/>
      <c r="I14" s="191">
        <f t="shared" si="1"/>
      </c>
      <c r="J14" s="75">
        <v>3</v>
      </c>
      <c r="K14" s="59">
        <v>0</v>
      </c>
      <c r="L14" s="196">
        <f t="shared" si="2"/>
        <v>0</v>
      </c>
      <c r="M14" s="75">
        <v>2</v>
      </c>
      <c r="N14" s="59">
        <v>0</v>
      </c>
      <c r="O14" s="191">
        <f t="shared" si="3"/>
        <v>0</v>
      </c>
      <c r="P14" s="75">
        <f t="shared" si="4"/>
        <v>7</v>
      </c>
      <c r="Q14" s="59">
        <f t="shared" si="5"/>
        <v>1</v>
      </c>
      <c r="R14" s="76">
        <f t="shared" si="6"/>
        <v>14.3</v>
      </c>
      <c r="S14" s="104">
        <f t="shared" si="7"/>
        <v>2</v>
      </c>
      <c r="T14" s="66">
        <f t="shared" si="8"/>
        <v>-5</v>
      </c>
      <c r="U14" s="66">
        <f t="shared" si="9"/>
        <v>1</v>
      </c>
      <c r="V14" s="59">
        <v>1</v>
      </c>
      <c r="W14" s="59"/>
      <c r="X14" s="59">
        <v>3</v>
      </c>
      <c r="Y14" s="59"/>
      <c r="Z14" s="59">
        <v>7</v>
      </c>
      <c r="AA14" s="59">
        <v>4</v>
      </c>
      <c r="AB14" s="75">
        <v>4</v>
      </c>
      <c r="AC14" s="59">
        <v>5</v>
      </c>
      <c r="AD14" s="78">
        <v>2</v>
      </c>
      <c r="AE14" s="84">
        <f t="shared" si="10"/>
        <v>4</v>
      </c>
      <c r="AF14" s="182">
        <f t="shared" si="11"/>
        <v>-1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0.0217592592592593</v>
      </c>
      <c r="D15" s="75">
        <v>9</v>
      </c>
      <c r="E15" s="59">
        <v>5</v>
      </c>
      <c r="F15" s="196">
        <f t="shared" si="0"/>
        <v>55.6</v>
      </c>
      <c r="G15" s="75"/>
      <c r="H15" s="59"/>
      <c r="I15" s="191">
        <f t="shared" si="1"/>
      </c>
      <c r="J15" s="75"/>
      <c r="K15" s="59"/>
      <c r="L15" s="196">
        <f t="shared" si="2"/>
      </c>
      <c r="M15" s="75">
        <v>8</v>
      </c>
      <c r="N15" s="59">
        <v>6</v>
      </c>
      <c r="O15" s="191">
        <f t="shared" si="3"/>
        <v>75</v>
      </c>
      <c r="P15" s="75">
        <f t="shared" si="4"/>
        <v>17</v>
      </c>
      <c r="Q15" s="59">
        <f t="shared" si="5"/>
        <v>11</v>
      </c>
      <c r="R15" s="76">
        <f t="shared" si="6"/>
        <v>64.7</v>
      </c>
      <c r="S15" s="104">
        <f t="shared" si="7"/>
        <v>16</v>
      </c>
      <c r="T15" s="66">
        <f t="shared" si="8"/>
        <v>5</v>
      </c>
      <c r="U15" s="66">
        <f t="shared" si="9"/>
        <v>1</v>
      </c>
      <c r="V15" s="59">
        <v>2</v>
      </c>
      <c r="W15" s="59">
        <v>3</v>
      </c>
      <c r="X15" s="59">
        <v>3</v>
      </c>
      <c r="Y15" s="59">
        <v>1</v>
      </c>
      <c r="Z15" s="59">
        <v>2</v>
      </c>
      <c r="AA15" s="59">
        <v>4</v>
      </c>
      <c r="AB15" s="75">
        <v>5</v>
      </c>
      <c r="AC15" s="59">
        <v>2</v>
      </c>
      <c r="AD15" s="78">
        <v>1</v>
      </c>
      <c r="AE15" s="84">
        <f t="shared" si="10"/>
        <v>7</v>
      </c>
      <c r="AF15" s="182">
        <f t="shared" si="11"/>
        <v>12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7" t="s">
        <v>40</v>
      </c>
      <c r="C16" s="181">
        <v>0.0180555555555556</v>
      </c>
      <c r="D16" s="75">
        <v>6</v>
      </c>
      <c r="E16" s="59">
        <v>3</v>
      </c>
      <c r="F16" s="196">
        <f t="shared" si="0"/>
        <v>50</v>
      </c>
      <c r="G16" s="75">
        <v>1</v>
      </c>
      <c r="H16" s="59">
        <v>0</v>
      </c>
      <c r="I16" s="191">
        <f t="shared" si="1"/>
        <v>0</v>
      </c>
      <c r="J16" s="75"/>
      <c r="K16" s="59"/>
      <c r="L16" s="196">
        <f t="shared" si="2"/>
      </c>
      <c r="M16" s="75">
        <v>7</v>
      </c>
      <c r="N16" s="59">
        <v>7</v>
      </c>
      <c r="O16" s="191">
        <f t="shared" si="3"/>
        <v>100</v>
      </c>
      <c r="P16" s="75">
        <f t="shared" si="4"/>
        <v>14</v>
      </c>
      <c r="Q16" s="59">
        <f t="shared" si="5"/>
        <v>10</v>
      </c>
      <c r="R16" s="76">
        <f t="shared" si="6"/>
        <v>71.4</v>
      </c>
      <c r="S16" s="104">
        <f t="shared" si="7"/>
        <v>13</v>
      </c>
      <c r="T16" s="66">
        <f t="shared" si="8"/>
        <v>6</v>
      </c>
      <c r="U16" s="66">
        <f t="shared" si="9"/>
        <v>1</v>
      </c>
      <c r="V16" s="59">
        <v>10</v>
      </c>
      <c r="W16" s="59">
        <v>3</v>
      </c>
      <c r="X16" s="59">
        <v>4</v>
      </c>
      <c r="Y16" s="59"/>
      <c r="Z16" s="59">
        <v>2</v>
      </c>
      <c r="AA16" s="59">
        <v>7</v>
      </c>
      <c r="AB16" s="75"/>
      <c r="AC16" s="59"/>
      <c r="AD16" s="78">
        <v>4</v>
      </c>
      <c r="AE16" s="84">
        <f t="shared" si="10"/>
        <v>22</v>
      </c>
      <c r="AF16" s="182">
        <f t="shared" si="11"/>
        <v>28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181">
        <v>0.00480324074074074</v>
      </c>
      <c r="D17" s="75">
        <v>4</v>
      </c>
      <c r="E17" s="59">
        <v>0</v>
      </c>
      <c r="F17" s="196">
        <f t="shared" si="0"/>
        <v>0</v>
      </c>
      <c r="G17" s="75">
        <v>1</v>
      </c>
      <c r="H17" s="59">
        <v>0</v>
      </c>
      <c r="I17" s="191">
        <f t="shared" si="1"/>
        <v>0</v>
      </c>
      <c r="J17" s="75"/>
      <c r="K17" s="59"/>
      <c r="L17" s="196">
        <f t="shared" si="2"/>
      </c>
      <c r="M17" s="75"/>
      <c r="N17" s="59"/>
      <c r="O17" s="191">
        <f t="shared" si="3"/>
      </c>
      <c r="P17" s="75">
        <f t="shared" si="4"/>
        <v>5</v>
      </c>
      <c r="Q17" s="59">
        <f t="shared" si="5"/>
        <v>0</v>
      </c>
      <c r="R17" s="76">
        <f t="shared" si="6"/>
        <v>0</v>
      </c>
      <c r="S17" s="104">
        <f t="shared" si="7"/>
        <v>0</v>
      </c>
      <c r="T17" s="66">
        <f t="shared" si="8"/>
        <v>-5</v>
      </c>
      <c r="U17" s="66">
        <f t="shared" si="9"/>
        <v>1</v>
      </c>
      <c r="V17" s="59">
        <v>2</v>
      </c>
      <c r="W17" s="59">
        <v>1</v>
      </c>
      <c r="X17" s="59">
        <v>2</v>
      </c>
      <c r="Y17" s="59"/>
      <c r="Z17" s="59"/>
      <c r="AA17" s="59"/>
      <c r="AB17" s="75">
        <v>1</v>
      </c>
      <c r="AC17" s="59">
        <v>1</v>
      </c>
      <c r="AD17" s="78"/>
      <c r="AE17" s="84">
        <f t="shared" si="10"/>
        <v>3</v>
      </c>
      <c r="AF17" s="182">
        <f t="shared" si="11"/>
        <v>-2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04">
        <v>14</v>
      </c>
      <c r="B18" s="173"/>
      <c r="C18" s="181"/>
      <c r="D18" s="75"/>
      <c r="E18" s="59"/>
      <c r="F18" s="196">
        <f t="shared" si="0"/>
      </c>
      <c r="G18" s="75"/>
      <c r="H18" s="59"/>
      <c r="I18" s="191">
        <f t="shared" si="1"/>
      </c>
      <c r="J18" s="75"/>
      <c r="K18" s="59"/>
      <c r="L18" s="196">
        <f t="shared" si="2"/>
      </c>
      <c r="M18" s="75"/>
      <c r="N18" s="59"/>
      <c r="O18" s="191">
        <f t="shared" si="3"/>
      </c>
      <c r="P18" s="75">
        <f t="shared" si="4"/>
      </c>
      <c r="Q18" s="59">
        <f t="shared" si="5"/>
      </c>
      <c r="R18" s="76">
        <f t="shared" si="6"/>
      </c>
      <c r="S18" s="104">
        <f t="shared" si="7"/>
      </c>
      <c r="T18" s="66">
        <f t="shared" si="8"/>
      </c>
      <c r="U18" s="66">
        <f t="shared" si="9"/>
      </c>
      <c r="V18" s="59"/>
      <c r="W18" s="59"/>
      <c r="X18" s="59"/>
      <c r="Y18" s="59"/>
      <c r="Z18" s="59"/>
      <c r="AA18" s="59"/>
      <c r="AB18" s="75"/>
      <c r="AC18" s="59"/>
      <c r="AD18" s="78"/>
      <c r="AE18" s="84">
        <f t="shared" si="10"/>
      </c>
      <c r="AF18" s="182">
        <f t="shared" si="11"/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thickBot="1">
      <c r="A19" s="104">
        <v>15</v>
      </c>
      <c r="B19" s="190"/>
      <c r="C19" s="181"/>
      <c r="D19" s="75"/>
      <c r="E19" s="59"/>
      <c r="F19" s="196">
        <f t="shared" si="0"/>
      </c>
      <c r="G19" s="75"/>
      <c r="H19" s="59"/>
      <c r="I19" s="191">
        <f t="shared" si="1"/>
      </c>
      <c r="J19" s="75"/>
      <c r="K19" s="59"/>
      <c r="L19" s="196">
        <f t="shared" si="2"/>
      </c>
      <c r="M19" s="75"/>
      <c r="N19" s="59"/>
      <c r="O19" s="191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59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181">
        <v>0.00721064814814815</v>
      </c>
      <c r="D20" s="75"/>
      <c r="E20" s="59"/>
      <c r="F20" s="196">
        <f t="shared" si="0"/>
      </c>
      <c r="G20" s="75"/>
      <c r="H20" s="59"/>
      <c r="I20" s="191">
        <f t="shared" si="1"/>
      </c>
      <c r="J20" s="75">
        <v>1</v>
      </c>
      <c r="K20" s="59">
        <v>0</v>
      </c>
      <c r="L20" s="196">
        <f t="shared" si="2"/>
        <v>0</v>
      </c>
      <c r="M20" s="75"/>
      <c r="N20" s="59"/>
      <c r="O20" s="191">
        <f t="shared" si="3"/>
      </c>
      <c r="P20" s="75">
        <f t="shared" si="4"/>
        <v>1</v>
      </c>
      <c r="Q20" s="59">
        <f t="shared" si="5"/>
        <v>0</v>
      </c>
      <c r="R20" s="76">
        <f t="shared" si="6"/>
        <v>0</v>
      </c>
      <c r="S20" s="104">
        <f t="shared" si="7"/>
        <v>0</v>
      </c>
      <c r="T20" s="66">
        <f t="shared" si="8"/>
        <v>-1</v>
      </c>
      <c r="U20" s="66">
        <f>IF(C20&gt;0,1,"")</f>
        <v>1</v>
      </c>
      <c r="V20" s="59">
        <v>3</v>
      </c>
      <c r="W20" s="59"/>
      <c r="X20" s="59">
        <v>1</v>
      </c>
      <c r="Y20" s="59"/>
      <c r="Z20" s="59">
        <v>2</v>
      </c>
      <c r="AA20" s="59"/>
      <c r="AB20" s="75"/>
      <c r="AC20" s="59">
        <v>2</v>
      </c>
      <c r="AD20" s="78"/>
      <c r="AE20" s="84">
        <f t="shared" si="10"/>
        <v>4</v>
      </c>
      <c r="AF20" s="182">
        <f t="shared" si="11"/>
        <v>3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181"/>
      <c r="D21" s="75"/>
      <c r="E21" s="59"/>
      <c r="F21" s="196">
        <f t="shared" si="0"/>
      </c>
      <c r="G21" s="75"/>
      <c r="H21" s="59"/>
      <c r="I21" s="191">
        <f t="shared" si="1"/>
      </c>
      <c r="J21" s="75"/>
      <c r="K21" s="59"/>
      <c r="L21" s="196">
        <f t="shared" si="2"/>
      </c>
      <c r="M21" s="75"/>
      <c r="N21" s="59"/>
      <c r="O21" s="191">
        <f t="shared" si="3"/>
      </c>
      <c r="P21" s="75">
        <f t="shared" si="4"/>
      </c>
      <c r="Q21" s="59">
        <f t="shared" si="5"/>
      </c>
      <c r="R21" s="76">
        <f t="shared" si="6"/>
      </c>
      <c r="S21" s="104">
        <f t="shared" si="7"/>
      </c>
      <c r="T21" s="66">
        <f t="shared" si="8"/>
      </c>
      <c r="U21" s="66">
        <f>IF(C21&gt;0,1,"")</f>
      </c>
      <c r="V21" s="59"/>
      <c r="W21" s="59"/>
      <c r="X21" s="59"/>
      <c r="Y21" s="59"/>
      <c r="Z21" s="59"/>
      <c r="AA21" s="59"/>
      <c r="AB21" s="75"/>
      <c r="AC21" s="59"/>
      <c r="AD21" s="78"/>
      <c r="AE21" s="84">
        <f t="shared" si="10"/>
      </c>
      <c r="AF21" s="182">
        <f t="shared" si="11"/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>
        <v>0.0245601851851852</v>
      </c>
      <c r="D22" s="75">
        <v>2</v>
      </c>
      <c r="E22" s="59">
        <v>0</v>
      </c>
      <c r="F22" s="196">
        <f t="shared" si="0"/>
        <v>0</v>
      </c>
      <c r="G22" s="75"/>
      <c r="H22" s="59"/>
      <c r="I22" s="191">
        <f t="shared" si="1"/>
      </c>
      <c r="J22" s="75">
        <v>7</v>
      </c>
      <c r="K22" s="59">
        <v>0</v>
      </c>
      <c r="L22" s="196">
        <f t="shared" si="2"/>
        <v>0</v>
      </c>
      <c r="M22" s="75">
        <v>9</v>
      </c>
      <c r="N22" s="59">
        <v>8</v>
      </c>
      <c r="O22" s="191">
        <f t="shared" si="3"/>
        <v>88.9</v>
      </c>
      <c r="P22" s="75">
        <f t="shared" si="4"/>
        <v>18</v>
      </c>
      <c r="Q22" s="59">
        <f t="shared" si="5"/>
        <v>8</v>
      </c>
      <c r="R22" s="76">
        <f t="shared" si="6"/>
        <v>44.4</v>
      </c>
      <c r="S22" s="104">
        <f t="shared" si="7"/>
        <v>8</v>
      </c>
      <c r="T22" s="66">
        <f t="shared" si="8"/>
        <v>-2</v>
      </c>
      <c r="U22" s="66">
        <f t="shared" si="9"/>
        <v>1</v>
      </c>
      <c r="V22" s="59">
        <v>2</v>
      </c>
      <c r="W22" s="59"/>
      <c r="X22" s="59">
        <v>1</v>
      </c>
      <c r="Y22" s="59"/>
      <c r="Z22" s="59">
        <v>2</v>
      </c>
      <c r="AA22" s="59">
        <v>5</v>
      </c>
      <c r="AB22" s="75">
        <v>1</v>
      </c>
      <c r="AC22" s="59">
        <v>2</v>
      </c>
      <c r="AD22" s="78">
        <v>3</v>
      </c>
      <c r="AE22" s="84">
        <f t="shared" si="10"/>
        <v>4</v>
      </c>
      <c r="AF22" s="182">
        <f t="shared" si="11"/>
        <v>2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thickBot="1">
      <c r="A23" s="105">
        <v>19</v>
      </c>
      <c r="B23" s="173"/>
      <c r="C23" s="65"/>
      <c r="D23" s="93"/>
      <c r="E23" s="94"/>
      <c r="F23" s="196">
        <f t="shared" si="0"/>
      </c>
      <c r="G23" s="93"/>
      <c r="H23" s="94"/>
      <c r="I23" s="191">
        <f t="shared" si="1"/>
      </c>
      <c r="J23" s="93"/>
      <c r="K23" s="94"/>
      <c r="L23" s="196">
        <f t="shared" si="2"/>
      </c>
      <c r="M23" s="93"/>
      <c r="N23" s="94"/>
      <c r="O23" s="191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1" t="s">
        <v>59</v>
      </c>
      <c r="B24" s="54"/>
      <c r="C24" s="192">
        <f>SUM(C7:C23)*60*24</f>
        <v>200</v>
      </c>
      <c r="D24" s="56">
        <f>SUM(D7:D23)</f>
        <v>29</v>
      </c>
      <c r="E24" s="57">
        <f>SUM(E7:E23)</f>
        <v>14</v>
      </c>
      <c r="F24" s="77">
        <f t="shared" si="0"/>
        <v>48.3</v>
      </c>
      <c r="G24" s="56">
        <f>SUM(G7:G23)</f>
        <v>10</v>
      </c>
      <c r="H24" s="57">
        <f>SUM(H7:H23)</f>
        <v>3</v>
      </c>
      <c r="I24" s="77">
        <f t="shared" si="1"/>
        <v>30</v>
      </c>
      <c r="J24" s="56">
        <f>SUM(J7:J23)</f>
        <v>14</v>
      </c>
      <c r="K24" s="57">
        <f>SUM(K7:K23)</f>
        <v>2</v>
      </c>
      <c r="L24" s="77">
        <f t="shared" si="2"/>
        <v>14.3</v>
      </c>
      <c r="M24" s="56">
        <f>SUM(M7:M23)</f>
        <v>36</v>
      </c>
      <c r="N24" s="57">
        <f>SUM(N7:N23)</f>
        <v>26</v>
      </c>
      <c r="O24" s="77">
        <f t="shared" si="3"/>
        <v>72.2</v>
      </c>
      <c r="P24" s="56">
        <f>SUM(P7:P23)</f>
        <v>89</v>
      </c>
      <c r="Q24" s="57">
        <f>SUM(Q7:Q23)</f>
        <v>45</v>
      </c>
      <c r="R24" s="77">
        <f>IF(P24=0,"",Q24/P24*100)</f>
        <v>50.6</v>
      </c>
      <c r="S24" s="180">
        <f>SUM(S7:S23)</f>
        <v>66</v>
      </c>
      <c r="T24" s="55">
        <f>SUM(T7:T23)</f>
        <v>1</v>
      </c>
      <c r="U24" s="55"/>
      <c r="V24" s="56">
        <f aca="true" t="shared" si="12" ref="V24:AF24">SUM(V7:V23)</f>
        <v>22</v>
      </c>
      <c r="W24" s="57">
        <f t="shared" si="12"/>
        <v>8</v>
      </c>
      <c r="X24" s="57">
        <f t="shared" si="12"/>
        <v>18</v>
      </c>
      <c r="Y24" s="57">
        <f t="shared" si="12"/>
        <v>1</v>
      </c>
      <c r="Z24" s="57">
        <f t="shared" si="12"/>
        <v>21</v>
      </c>
      <c r="AA24" s="58">
        <f t="shared" si="12"/>
        <v>28</v>
      </c>
      <c r="AB24" s="56">
        <f t="shared" si="12"/>
        <v>20</v>
      </c>
      <c r="AC24" s="57">
        <f t="shared" si="12"/>
        <v>20</v>
      </c>
      <c r="AD24" s="58">
        <f t="shared" si="12"/>
        <v>14</v>
      </c>
      <c r="AE24" s="55">
        <f t="shared" si="12"/>
        <v>44</v>
      </c>
      <c r="AF24" s="55">
        <f t="shared" si="12"/>
        <v>45</v>
      </c>
    </row>
  </sheetData>
  <mergeCells count="1">
    <mergeCell ref="T2:U2"/>
  </mergeCells>
  <printOptions horizontalCentered="1" verticalCentered="1"/>
  <pageMargins left="0.36" right="0.62" top="0.6" bottom="0.68" header="0.5" footer="0.42"/>
  <pageSetup blackAndWhite="1" fitToHeight="3" fitToWidth="1" horizontalDpi="180" verticalDpi="18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BG24"/>
  <sheetViews>
    <sheetView zoomScale="85" zoomScaleNormal="85" workbookViewId="0" topLeftCell="A1">
      <selection activeCell="R2" sqref="R2:S2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8" t="s">
        <v>64</v>
      </c>
      <c r="C1" s="43"/>
      <c r="D1" s="13"/>
      <c r="E1" s="13"/>
      <c r="F1" s="13"/>
      <c r="G1" s="13"/>
      <c r="H1" s="13"/>
      <c r="I1" s="13"/>
      <c r="J1" s="13"/>
      <c r="K1" s="14"/>
      <c r="L1" s="213" t="s">
        <v>75</v>
      </c>
      <c r="M1" s="15"/>
      <c r="N1" s="51"/>
      <c r="O1" s="175"/>
      <c r="P1" s="53"/>
      <c r="Q1" s="15"/>
      <c r="R1" s="214" t="s">
        <v>76</v>
      </c>
      <c r="S1" s="15"/>
      <c r="T1" s="15"/>
      <c r="U1" s="15"/>
      <c r="V1" s="15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9" t="s">
        <v>58</v>
      </c>
      <c r="C2" s="215"/>
      <c r="D2" s="83"/>
      <c r="E2" s="216" t="s">
        <v>27</v>
      </c>
      <c r="F2" s="217">
        <v>6</v>
      </c>
      <c r="G2" s="215"/>
      <c r="H2" s="218"/>
      <c r="I2" s="219"/>
      <c r="J2" s="219"/>
      <c r="K2" s="220"/>
      <c r="L2" s="83"/>
      <c r="M2" s="83" t="s">
        <v>1</v>
      </c>
      <c r="N2" s="83"/>
      <c r="O2" s="83" t="s">
        <v>74</v>
      </c>
      <c r="P2" s="221"/>
      <c r="Q2" s="222"/>
      <c r="T2" s="353">
        <v>39026</v>
      </c>
      <c r="U2" s="353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thickBot="1">
      <c r="A7" s="104">
        <v>0</v>
      </c>
      <c r="B7" s="173"/>
      <c r="C7" s="66"/>
      <c r="D7" s="75"/>
      <c r="E7" s="59"/>
      <c r="F7" s="196">
        <f aca="true" t="shared" si="0" ref="F7:F24">IF(D7=0,"",E7/D7*100)</f>
      </c>
      <c r="G7" s="75"/>
      <c r="H7" s="59"/>
      <c r="I7" s="191">
        <f aca="true" t="shared" si="1" ref="I7:I24">IF(G7=0,"",H7/G7*100)</f>
      </c>
      <c r="J7" s="75"/>
      <c r="K7" s="59"/>
      <c r="L7" s="196">
        <f aca="true" t="shared" si="2" ref="L7:L24">IF(J7=0,"",K7/J7*100)</f>
      </c>
      <c r="M7" s="75"/>
      <c r="N7" s="59"/>
      <c r="O7" s="191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181"/>
      <c r="D8" s="75"/>
      <c r="E8" s="59"/>
      <c r="F8" s="196">
        <f t="shared" si="0"/>
      </c>
      <c r="G8" s="75"/>
      <c r="H8" s="59"/>
      <c r="I8" s="191">
        <f t="shared" si="1"/>
      </c>
      <c r="J8" s="75"/>
      <c r="K8" s="59"/>
      <c r="L8" s="196">
        <f t="shared" si="2"/>
      </c>
      <c r="M8" s="75"/>
      <c r="N8" s="59"/>
      <c r="O8" s="191">
        <f t="shared" si="3"/>
      </c>
      <c r="P8" s="75">
        <f t="shared" si="4"/>
      </c>
      <c r="Q8" s="59">
        <f t="shared" si="5"/>
      </c>
      <c r="R8" s="76">
        <f t="shared" si="6"/>
      </c>
      <c r="S8" s="104">
        <f t="shared" si="7"/>
      </c>
      <c r="T8" s="66">
        <f t="shared" si="8"/>
      </c>
      <c r="U8" s="66">
        <f t="shared" si="9"/>
      </c>
      <c r="V8" s="75"/>
      <c r="W8" s="59"/>
      <c r="X8" s="59"/>
      <c r="Y8" s="59"/>
      <c r="Z8" s="111"/>
      <c r="AA8" s="78"/>
      <c r="AB8" s="75"/>
      <c r="AC8" s="59"/>
      <c r="AD8" s="78"/>
      <c r="AE8" s="84">
        <f t="shared" si="10"/>
      </c>
      <c r="AF8" s="182">
        <f t="shared" si="11"/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>
        <v>0.00480324074074074</v>
      </c>
      <c r="D9" s="86"/>
      <c r="E9" s="59"/>
      <c r="F9" s="196">
        <f t="shared" si="0"/>
      </c>
      <c r="G9" s="75">
        <v>1</v>
      </c>
      <c r="H9" s="59">
        <v>0</v>
      </c>
      <c r="I9" s="191">
        <f t="shared" si="1"/>
        <v>0</v>
      </c>
      <c r="J9" s="75"/>
      <c r="K9" s="59"/>
      <c r="L9" s="196">
        <f t="shared" si="2"/>
      </c>
      <c r="M9" s="75"/>
      <c r="N9" s="59"/>
      <c r="O9" s="191">
        <f t="shared" si="3"/>
      </c>
      <c r="P9" s="75">
        <f t="shared" si="4"/>
        <v>1</v>
      </c>
      <c r="Q9" s="59">
        <f t="shared" si="5"/>
        <v>0</v>
      </c>
      <c r="R9" s="76">
        <f t="shared" si="6"/>
        <v>0</v>
      </c>
      <c r="S9" s="104">
        <f t="shared" si="7"/>
        <v>0</v>
      </c>
      <c r="T9" s="66">
        <f t="shared" si="8"/>
        <v>-1</v>
      </c>
      <c r="U9" s="66">
        <f t="shared" si="9"/>
        <v>1</v>
      </c>
      <c r="V9" s="75"/>
      <c r="W9" s="59"/>
      <c r="X9" s="59">
        <v>1</v>
      </c>
      <c r="Y9" s="59">
        <v>1</v>
      </c>
      <c r="Z9" s="111"/>
      <c r="AA9" s="78">
        <v>1</v>
      </c>
      <c r="AB9" s="75">
        <v>2</v>
      </c>
      <c r="AC9" s="59">
        <v>2</v>
      </c>
      <c r="AD9" s="78">
        <v>2</v>
      </c>
      <c r="AE9" s="84">
        <f t="shared" si="10"/>
        <v>-3</v>
      </c>
      <c r="AF9" s="182">
        <f t="shared" si="11"/>
        <v>-4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181">
        <v>0.00238425925925926</v>
      </c>
      <c r="D10" s="75"/>
      <c r="E10" s="59"/>
      <c r="F10" s="196">
        <f t="shared" si="0"/>
      </c>
      <c r="G10" s="75">
        <v>1</v>
      </c>
      <c r="H10" s="59">
        <v>0</v>
      </c>
      <c r="I10" s="191">
        <f t="shared" si="1"/>
        <v>0</v>
      </c>
      <c r="J10" s="75">
        <v>1</v>
      </c>
      <c r="K10" s="59">
        <v>0</v>
      </c>
      <c r="L10" s="196">
        <f t="shared" si="2"/>
        <v>0</v>
      </c>
      <c r="M10" s="75"/>
      <c r="N10" s="59"/>
      <c r="O10" s="191">
        <f t="shared" si="3"/>
      </c>
      <c r="P10" s="75">
        <f t="shared" si="4"/>
        <v>2</v>
      </c>
      <c r="Q10" s="59">
        <f t="shared" si="5"/>
        <v>0</v>
      </c>
      <c r="R10" s="76">
        <f t="shared" si="6"/>
        <v>0</v>
      </c>
      <c r="S10" s="104">
        <f t="shared" si="7"/>
        <v>0</v>
      </c>
      <c r="T10" s="66">
        <f t="shared" si="8"/>
        <v>-2</v>
      </c>
      <c r="U10" s="66">
        <f t="shared" si="9"/>
        <v>1</v>
      </c>
      <c r="V10" s="59">
        <v>2</v>
      </c>
      <c r="W10" s="85"/>
      <c r="X10" s="59"/>
      <c r="Y10" s="59"/>
      <c r="Z10" s="59"/>
      <c r="AA10" s="59"/>
      <c r="AB10" s="75">
        <v>2</v>
      </c>
      <c r="AC10" s="59"/>
      <c r="AD10" s="78"/>
      <c r="AE10" s="84">
        <f t="shared" si="10"/>
        <v>0</v>
      </c>
      <c r="AF10" s="182">
        <f t="shared" si="11"/>
        <v>-2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thickBot="1">
      <c r="A11" s="104">
        <v>7</v>
      </c>
      <c r="B11" s="173" t="s">
        <v>41</v>
      </c>
      <c r="C11" s="181"/>
      <c r="D11" s="86"/>
      <c r="E11" s="59"/>
      <c r="F11" s="196">
        <f t="shared" si="0"/>
      </c>
      <c r="G11" s="75"/>
      <c r="H11" s="59"/>
      <c r="I11" s="191">
        <f t="shared" si="1"/>
      </c>
      <c r="J11" s="75"/>
      <c r="K11" s="59"/>
      <c r="L11" s="196">
        <f t="shared" si="2"/>
      </c>
      <c r="M11" s="75"/>
      <c r="N11" s="59"/>
      <c r="O11" s="191">
        <f t="shared" si="3"/>
      </c>
      <c r="P11" s="75">
        <f t="shared" si="4"/>
      </c>
      <c r="Q11" s="59">
        <f t="shared" si="5"/>
      </c>
      <c r="R11" s="76">
        <f t="shared" si="6"/>
      </c>
      <c r="S11" s="104">
        <f t="shared" si="7"/>
      </c>
      <c r="T11" s="66">
        <f t="shared" si="8"/>
      </c>
      <c r="U11" s="66">
        <f t="shared" si="9"/>
      </c>
      <c r="V11" s="59"/>
      <c r="W11" s="59"/>
      <c r="X11" s="59"/>
      <c r="Y11" s="59"/>
      <c r="Z11" s="59"/>
      <c r="AA11" s="59"/>
      <c r="AB11" s="75"/>
      <c r="AC11" s="59"/>
      <c r="AD11" s="78"/>
      <c r="AE11" s="84">
        <f t="shared" si="10"/>
      </c>
      <c r="AF11" s="182">
        <f t="shared" si="11"/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>
        <v>0.0197800925925926</v>
      </c>
      <c r="D12" s="86">
        <v>1</v>
      </c>
      <c r="E12" s="59">
        <v>0</v>
      </c>
      <c r="F12" s="196">
        <f t="shared" si="0"/>
        <v>0</v>
      </c>
      <c r="G12" s="75">
        <v>5</v>
      </c>
      <c r="H12" s="59">
        <v>1</v>
      </c>
      <c r="I12" s="191">
        <f t="shared" si="1"/>
        <v>20</v>
      </c>
      <c r="J12" s="75"/>
      <c r="K12" s="59"/>
      <c r="L12" s="196">
        <f t="shared" si="2"/>
      </c>
      <c r="M12" s="75"/>
      <c r="N12" s="59"/>
      <c r="O12" s="191">
        <f t="shared" si="3"/>
      </c>
      <c r="P12" s="75">
        <f t="shared" si="4"/>
        <v>6</v>
      </c>
      <c r="Q12" s="59">
        <f t="shared" si="5"/>
        <v>1</v>
      </c>
      <c r="R12" s="76">
        <f t="shared" si="6"/>
        <v>16.7</v>
      </c>
      <c r="S12" s="104">
        <f t="shared" si="7"/>
        <v>2</v>
      </c>
      <c r="T12" s="66">
        <f t="shared" si="8"/>
        <v>-4</v>
      </c>
      <c r="U12" s="66">
        <f t="shared" si="9"/>
        <v>1</v>
      </c>
      <c r="V12" s="59">
        <v>1</v>
      </c>
      <c r="W12" s="59"/>
      <c r="X12" s="59">
        <v>2</v>
      </c>
      <c r="Y12" s="59"/>
      <c r="Z12" s="59"/>
      <c r="AA12" s="59">
        <v>2</v>
      </c>
      <c r="AB12" s="75">
        <v>2</v>
      </c>
      <c r="AC12" s="59"/>
      <c r="AD12" s="78">
        <v>4</v>
      </c>
      <c r="AE12" s="84">
        <f t="shared" si="10"/>
        <v>-1</v>
      </c>
      <c r="AF12" s="182">
        <f t="shared" si="11"/>
        <v>-5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thickBot="1">
      <c r="A13" s="104">
        <v>9</v>
      </c>
      <c r="B13" s="173" t="s">
        <v>37</v>
      </c>
      <c r="C13" s="181">
        <v>0.0181944444444444</v>
      </c>
      <c r="D13" s="75">
        <v>6</v>
      </c>
      <c r="E13" s="59">
        <v>2</v>
      </c>
      <c r="F13" s="196">
        <f t="shared" si="0"/>
        <v>33.3</v>
      </c>
      <c r="G13" s="75">
        <v>2</v>
      </c>
      <c r="H13" s="59">
        <v>0</v>
      </c>
      <c r="I13" s="191">
        <f t="shared" si="1"/>
        <v>0</v>
      </c>
      <c r="J13" s="75">
        <v>1</v>
      </c>
      <c r="K13" s="59">
        <v>1</v>
      </c>
      <c r="L13" s="196">
        <f t="shared" si="2"/>
        <v>100</v>
      </c>
      <c r="M13" s="75">
        <v>2</v>
      </c>
      <c r="N13" s="59">
        <v>2</v>
      </c>
      <c r="O13" s="191">
        <f t="shared" si="3"/>
        <v>100</v>
      </c>
      <c r="P13" s="75">
        <f t="shared" si="4"/>
        <v>11</v>
      </c>
      <c r="Q13" s="59">
        <f t="shared" si="5"/>
        <v>5</v>
      </c>
      <c r="R13" s="76">
        <f t="shared" si="6"/>
        <v>45.5</v>
      </c>
      <c r="S13" s="104">
        <f t="shared" si="7"/>
        <v>9</v>
      </c>
      <c r="T13" s="66">
        <f t="shared" si="8"/>
        <v>-1</v>
      </c>
      <c r="U13" s="66">
        <f t="shared" si="9"/>
        <v>1</v>
      </c>
      <c r="V13" s="59">
        <v>2</v>
      </c>
      <c r="W13" s="59"/>
      <c r="X13" s="59">
        <v>5</v>
      </c>
      <c r="Y13" s="59"/>
      <c r="Z13" s="59"/>
      <c r="AA13" s="59">
        <v>6</v>
      </c>
      <c r="AB13" s="75">
        <v>4</v>
      </c>
      <c r="AC13" s="59">
        <v>2</v>
      </c>
      <c r="AD13" s="78">
        <v>2</v>
      </c>
      <c r="AE13" s="84">
        <f t="shared" si="10"/>
        <v>5</v>
      </c>
      <c r="AF13" s="182">
        <f t="shared" si="11"/>
        <v>4</v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>
        <v>0.0174652777777778</v>
      </c>
      <c r="D14" s="75">
        <v>4</v>
      </c>
      <c r="E14" s="59">
        <v>2</v>
      </c>
      <c r="F14" s="196">
        <f t="shared" si="0"/>
        <v>50</v>
      </c>
      <c r="G14" s="75">
        <v>2</v>
      </c>
      <c r="H14" s="59">
        <v>0</v>
      </c>
      <c r="I14" s="191">
        <f t="shared" si="1"/>
        <v>0</v>
      </c>
      <c r="J14" s="75">
        <v>7</v>
      </c>
      <c r="K14" s="59">
        <v>2</v>
      </c>
      <c r="L14" s="196">
        <f t="shared" si="2"/>
        <v>28.6</v>
      </c>
      <c r="M14" s="75">
        <v>5</v>
      </c>
      <c r="N14" s="59">
        <v>4</v>
      </c>
      <c r="O14" s="191">
        <f t="shared" si="3"/>
        <v>80</v>
      </c>
      <c r="P14" s="75">
        <f t="shared" si="4"/>
        <v>18</v>
      </c>
      <c r="Q14" s="59">
        <f t="shared" si="5"/>
        <v>8</v>
      </c>
      <c r="R14" s="76">
        <f t="shared" si="6"/>
        <v>44.4</v>
      </c>
      <c r="S14" s="104">
        <f t="shared" si="7"/>
        <v>14</v>
      </c>
      <c r="T14" s="66">
        <f t="shared" si="8"/>
        <v>-2</v>
      </c>
      <c r="U14" s="66">
        <f t="shared" si="9"/>
        <v>1</v>
      </c>
      <c r="V14" s="59">
        <v>1</v>
      </c>
      <c r="W14" s="59"/>
      <c r="X14" s="59">
        <v>3</v>
      </c>
      <c r="Y14" s="59"/>
      <c r="Z14" s="59">
        <v>3</v>
      </c>
      <c r="AA14" s="59">
        <v>5</v>
      </c>
      <c r="AB14" s="75">
        <v>5</v>
      </c>
      <c r="AC14" s="59">
        <v>1</v>
      </c>
      <c r="AD14" s="78">
        <v>2</v>
      </c>
      <c r="AE14" s="84">
        <f t="shared" si="10"/>
        <v>4</v>
      </c>
      <c r="AF14" s="182">
        <f t="shared" si="11"/>
        <v>2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0.024849537037037</v>
      </c>
      <c r="D15" s="75">
        <v>13</v>
      </c>
      <c r="E15" s="59">
        <v>7</v>
      </c>
      <c r="F15" s="196">
        <f t="shared" si="0"/>
        <v>53.8</v>
      </c>
      <c r="G15" s="75"/>
      <c r="H15" s="59"/>
      <c r="I15" s="191">
        <f t="shared" si="1"/>
      </c>
      <c r="J15" s="75"/>
      <c r="K15" s="59"/>
      <c r="L15" s="196">
        <f t="shared" si="2"/>
      </c>
      <c r="M15" s="75">
        <v>2</v>
      </c>
      <c r="N15" s="59">
        <v>2</v>
      </c>
      <c r="O15" s="191">
        <f t="shared" si="3"/>
        <v>100</v>
      </c>
      <c r="P15" s="75">
        <f t="shared" si="4"/>
        <v>15</v>
      </c>
      <c r="Q15" s="59">
        <f t="shared" si="5"/>
        <v>9</v>
      </c>
      <c r="R15" s="76">
        <f t="shared" si="6"/>
        <v>60</v>
      </c>
      <c r="S15" s="104">
        <f t="shared" si="7"/>
        <v>16</v>
      </c>
      <c r="T15" s="66">
        <f t="shared" si="8"/>
        <v>3</v>
      </c>
      <c r="U15" s="66">
        <f t="shared" si="9"/>
        <v>1</v>
      </c>
      <c r="V15" s="59">
        <v>1</v>
      </c>
      <c r="W15" s="59">
        <v>4</v>
      </c>
      <c r="X15" s="59">
        <v>3</v>
      </c>
      <c r="Y15" s="59">
        <v>1</v>
      </c>
      <c r="Z15" s="59">
        <v>2</v>
      </c>
      <c r="AA15" s="59">
        <v>3</v>
      </c>
      <c r="AB15" s="75">
        <v>6</v>
      </c>
      <c r="AC15" s="59">
        <v>2</v>
      </c>
      <c r="AD15" s="78">
        <v>4</v>
      </c>
      <c r="AE15" s="84">
        <f t="shared" si="10"/>
        <v>2</v>
      </c>
      <c r="AF15" s="182">
        <f t="shared" si="11"/>
        <v>5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7" t="s">
        <v>40</v>
      </c>
      <c r="C16" s="181">
        <v>0.00958333333333333</v>
      </c>
      <c r="D16" s="75">
        <v>2</v>
      </c>
      <c r="E16" s="59">
        <v>1</v>
      </c>
      <c r="F16" s="196">
        <f t="shared" si="0"/>
        <v>50</v>
      </c>
      <c r="G16" s="75">
        <v>1</v>
      </c>
      <c r="H16" s="59">
        <v>0</v>
      </c>
      <c r="I16" s="191">
        <f t="shared" si="1"/>
        <v>0</v>
      </c>
      <c r="J16" s="75"/>
      <c r="K16" s="59"/>
      <c r="L16" s="196">
        <f t="shared" si="2"/>
      </c>
      <c r="M16" s="75">
        <v>2</v>
      </c>
      <c r="N16" s="59">
        <v>1</v>
      </c>
      <c r="O16" s="191">
        <f t="shared" si="3"/>
        <v>50</v>
      </c>
      <c r="P16" s="75">
        <f t="shared" si="4"/>
        <v>5</v>
      </c>
      <c r="Q16" s="59">
        <f t="shared" si="5"/>
        <v>2</v>
      </c>
      <c r="R16" s="76">
        <f t="shared" si="6"/>
        <v>40</v>
      </c>
      <c r="S16" s="104">
        <f t="shared" si="7"/>
        <v>3</v>
      </c>
      <c r="T16" s="66">
        <f t="shared" si="8"/>
        <v>-1</v>
      </c>
      <c r="U16" s="66">
        <f t="shared" si="9"/>
        <v>1</v>
      </c>
      <c r="V16" s="59">
        <v>2</v>
      </c>
      <c r="W16" s="59">
        <v>2</v>
      </c>
      <c r="X16" s="59">
        <v>3</v>
      </c>
      <c r="Y16" s="59"/>
      <c r="Z16" s="59"/>
      <c r="AA16" s="59">
        <v>4</v>
      </c>
      <c r="AB16" s="75">
        <v>5</v>
      </c>
      <c r="AC16" s="59">
        <v>1</v>
      </c>
      <c r="AD16" s="78">
        <v>3</v>
      </c>
      <c r="AE16" s="84">
        <f t="shared" si="10"/>
        <v>2</v>
      </c>
      <c r="AF16" s="182">
        <f t="shared" si="11"/>
        <v>1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181">
        <v>0.00292824074074074</v>
      </c>
      <c r="D17" s="75">
        <v>1</v>
      </c>
      <c r="E17" s="59">
        <v>0</v>
      </c>
      <c r="F17" s="196">
        <f t="shared" si="0"/>
        <v>0</v>
      </c>
      <c r="G17" s="75">
        <v>2</v>
      </c>
      <c r="H17" s="59">
        <v>0</v>
      </c>
      <c r="I17" s="191">
        <f t="shared" si="1"/>
        <v>0</v>
      </c>
      <c r="J17" s="75"/>
      <c r="K17" s="59"/>
      <c r="L17" s="196">
        <f t="shared" si="2"/>
      </c>
      <c r="M17" s="75">
        <v>2</v>
      </c>
      <c r="N17" s="59">
        <v>1</v>
      </c>
      <c r="O17" s="191">
        <f t="shared" si="3"/>
        <v>50</v>
      </c>
      <c r="P17" s="75">
        <f t="shared" si="4"/>
        <v>5</v>
      </c>
      <c r="Q17" s="59">
        <f t="shared" si="5"/>
        <v>1</v>
      </c>
      <c r="R17" s="76">
        <f t="shared" si="6"/>
        <v>20</v>
      </c>
      <c r="S17" s="104">
        <f t="shared" si="7"/>
        <v>1</v>
      </c>
      <c r="T17" s="66">
        <f t="shared" si="8"/>
        <v>-3</v>
      </c>
      <c r="U17" s="66">
        <f t="shared" si="9"/>
        <v>1</v>
      </c>
      <c r="V17" s="59">
        <v>1</v>
      </c>
      <c r="W17" s="59">
        <v>1</v>
      </c>
      <c r="X17" s="59">
        <v>1</v>
      </c>
      <c r="Y17" s="59"/>
      <c r="Z17" s="59"/>
      <c r="AA17" s="59">
        <v>1</v>
      </c>
      <c r="AB17" s="75">
        <v>2</v>
      </c>
      <c r="AC17" s="59">
        <v>1</v>
      </c>
      <c r="AD17" s="78">
        <v>2</v>
      </c>
      <c r="AE17" s="84">
        <f t="shared" si="10"/>
        <v>-1</v>
      </c>
      <c r="AF17" s="182">
        <f t="shared" si="11"/>
        <v>-4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04">
        <v>14</v>
      </c>
      <c r="B18" s="173"/>
      <c r="C18" s="181"/>
      <c r="D18" s="75"/>
      <c r="E18" s="59"/>
      <c r="F18" s="196">
        <f t="shared" si="0"/>
      </c>
      <c r="G18" s="75"/>
      <c r="H18" s="59"/>
      <c r="I18" s="191">
        <f t="shared" si="1"/>
      </c>
      <c r="J18" s="75"/>
      <c r="K18" s="59"/>
      <c r="L18" s="196">
        <f t="shared" si="2"/>
      </c>
      <c r="M18" s="75"/>
      <c r="N18" s="59"/>
      <c r="O18" s="191">
        <f t="shared" si="3"/>
      </c>
      <c r="P18" s="75">
        <f t="shared" si="4"/>
      </c>
      <c r="Q18" s="59">
        <f t="shared" si="5"/>
      </c>
      <c r="R18" s="76">
        <f t="shared" si="6"/>
      </c>
      <c r="S18" s="104">
        <f t="shared" si="7"/>
      </c>
      <c r="T18" s="66">
        <f t="shared" si="8"/>
      </c>
      <c r="U18" s="66">
        <f t="shared" si="9"/>
      </c>
      <c r="V18" s="59"/>
      <c r="W18" s="59"/>
      <c r="X18" s="59"/>
      <c r="Y18" s="59"/>
      <c r="Z18" s="59"/>
      <c r="AA18" s="59"/>
      <c r="AB18" s="75"/>
      <c r="AC18" s="59"/>
      <c r="AD18" s="78"/>
      <c r="AE18" s="84">
        <f t="shared" si="10"/>
      </c>
      <c r="AF18" s="182">
        <f t="shared" si="11"/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thickBot="1">
      <c r="A19" s="104">
        <v>15</v>
      </c>
      <c r="B19" s="190"/>
      <c r="C19" s="181"/>
      <c r="D19" s="75"/>
      <c r="E19" s="59"/>
      <c r="F19" s="196">
        <f t="shared" si="0"/>
      </c>
      <c r="G19" s="75"/>
      <c r="H19" s="59"/>
      <c r="I19" s="191">
        <f t="shared" si="1"/>
      </c>
      <c r="J19" s="75"/>
      <c r="K19" s="59"/>
      <c r="L19" s="196">
        <f t="shared" si="2"/>
      </c>
      <c r="M19" s="75"/>
      <c r="N19" s="59"/>
      <c r="O19" s="191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59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181">
        <v>0.0159606481481482</v>
      </c>
      <c r="D20" s="75"/>
      <c r="E20" s="59"/>
      <c r="F20" s="196">
        <f t="shared" si="0"/>
      </c>
      <c r="G20" s="75">
        <v>1</v>
      </c>
      <c r="H20" s="59">
        <v>0</v>
      </c>
      <c r="I20" s="191">
        <f t="shared" si="1"/>
        <v>0</v>
      </c>
      <c r="J20" s="75">
        <v>3</v>
      </c>
      <c r="K20" s="59">
        <v>1</v>
      </c>
      <c r="L20" s="196">
        <f t="shared" si="2"/>
        <v>33.3</v>
      </c>
      <c r="M20" s="75">
        <v>4</v>
      </c>
      <c r="N20" s="59">
        <v>3</v>
      </c>
      <c r="O20" s="191">
        <f t="shared" si="3"/>
        <v>75</v>
      </c>
      <c r="P20" s="75">
        <f t="shared" si="4"/>
        <v>8</v>
      </c>
      <c r="Q20" s="59">
        <f t="shared" si="5"/>
        <v>4</v>
      </c>
      <c r="R20" s="76">
        <f t="shared" si="6"/>
        <v>50</v>
      </c>
      <c r="S20" s="104">
        <f t="shared" si="7"/>
        <v>6</v>
      </c>
      <c r="T20" s="66">
        <f t="shared" si="8"/>
        <v>0</v>
      </c>
      <c r="U20" s="66">
        <f t="shared" si="9"/>
        <v>1</v>
      </c>
      <c r="V20" s="59">
        <v>1</v>
      </c>
      <c r="W20" s="59"/>
      <c r="X20" s="59">
        <v>4</v>
      </c>
      <c r="Y20" s="59"/>
      <c r="Z20" s="59">
        <v>2</v>
      </c>
      <c r="AA20" s="59">
        <v>2</v>
      </c>
      <c r="AB20" s="75">
        <v>1</v>
      </c>
      <c r="AC20" s="59">
        <v>2</v>
      </c>
      <c r="AD20" s="78">
        <v>1</v>
      </c>
      <c r="AE20" s="84">
        <f t="shared" si="10"/>
        <v>5</v>
      </c>
      <c r="AF20" s="182">
        <f t="shared" si="11"/>
        <v>5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181"/>
      <c r="D21" s="75"/>
      <c r="E21" s="59"/>
      <c r="F21" s="196">
        <f t="shared" si="0"/>
      </c>
      <c r="G21" s="75"/>
      <c r="H21" s="59"/>
      <c r="I21" s="191">
        <f t="shared" si="1"/>
      </c>
      <c r="J21" s="75"/>
      <c r="K21" s="59"/>
      <c r="L21" s="196">
        <f t="shared" si="2"/>
      </c>
      <c r="M21" s="75"/>
      <c r="N21" s="59"/>
      <c r="O21" s="191">
        <f t="shared" si="3"/>
      </c>
      <c r="P21" s="75">
        <f t="shared" si="4"/>
      </c>
      <c r="Q21" s="59">
        <f t="shared" si="5"/>
      </c>
      <c r="R21" s="76">
        <f t="shared" si="6"/>
      </c>
      <c r="S21" s="104">
        <f t="shared" si="7"/>
      </c>
      <c r="T21" s="66">
        <f t="shared" si="8"/>
      </c>
      <c r="U21" s="66">
        <f t="shared" si="9"/>
      </c>
      <c r="V21" s="59"/>
      <c r="W21" s="59"/>
      <c r="X21" s="59"/>
      <c r="Y21" s="59"/>
      <c r="Z21" s="59"/>
      <c r="AA21" s="59"/>
      <c r="AB21" s="75"/>
      <c r="AC21" s="59"/>
      <c r="AD21" s="78"/>
      <c r="AE21" s="84">
        <f t="shared" si="10"/>
      </c>
      <c r="AF21" s="182">
        <f t="shared" si="11"/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>
        <v>0.0229398148148148</v>
      </c>
      <c r="D22" s="75">
        <v>1</v>
      </c>
      <c r="E22" s="59">
        <v>0</v>
      </c>
      <c r="F22" s="196">
        <f t="shared" si="0"/>
        <v>0</v>
      </c>
      <c r="G22" s="75">
        <v>2</v>
      </c>
      <c r="H22" s="59">
        <v>1</v>
      </c>
      <c r="I22" s="191">
        <f t="shared" si="1"/>
        <v>50</v>
      </c>
      <c r="J22" s="75">
        <v>2</v>
      </c>
      <c r="K22" s="59">
        <v>0</v>
      </c>
      <c r="L22" s="196">
        <f t="shared" si="2"/>
        <v>0</v>
      </c>
      <c r="M22" s="75"/>
      <c r="N22" s="59"/>
      <c r="O22" s="191">
        <f t="shared" si="3"/>
      </c>
      <c r="P22" s="75">
        <f t="shared" si="4"/>
        <v>5</v>
      </c>
      <c r="Q22" s="59">
        <f t="shared" si="5"/>
        <v>1</v>
      </c>
      <c r="R22" s="76">
        <f t="shared" si="6"/>
        <v>20</v>
      </c>
      <c r="S22" s="104">
        <f t="shared" si="7"/>
        <v>2</v>
      </c>
      <c r="T22" s="66">
        <f t="shared" si="8"/>
        <v>-3</v>
      </c>
      <c r="U22" s="66">
        <f t="shared" si="9"/>
        <v>1</v>
      </c>
      <c r="V22" s="59">
        <v>3</v>
      </c>
      <c r="W22" s="59">
        <v>1</v>
      </c>
      <c r="X22" s="59"/>
      <c r="Y22" s="59"/>
      <c r="Z22" s="59">
        <v>2</v>
      </c>
      <c r="AA22" s="59"/>
      <c r="AB22" s="75">
        <v>6</v>
      </c>
      <c r="AC22" s="59">
        <v>3</v>
      </c>
      <c r="AD22" s="78"/>
      <c r="AE22" s="84">
        <f t="shared" si="10"/>
        <v>-3</v>
      </c>
      <c r="AF22" s="182">
        <f t="shared" si="11"/>
        <v>-6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thickBot="1">
      <c r="A23" s="105">
        <v>19</v>
      </c>
      <c r="B23" s="173"/>
      <c r="C23" s="65"/>
      <c r="D23" s="93"/>
      <c r="E23" s="94"/>
      <c r="F23" s="196">
        <f t="shared" si="0"/>
      </c>
      <c r="G23" s="93"/>
      <c r="H23" s="94"/>
      <c r="I23" s="191">
        <f t="shared" si="1"/>
      </c>
      <c r="J23" s="93"/>
      <c r="K23" s="94"/>
      <c r="L23" s="196">
        <f t="shared" si="2"/>
      </c>
      <c r="M23" s="93"/>
      <c r="N23" s="94"/>
      <c r="O23" s="191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1" t="s">
        <v>59</v>
      </c>
      <c r="B24" s="54"/>
      <c r="C24" s="192">
        <f>SUM(C7:C23)*60*24</f>
        <v>200</v>
      </c>
      <c r="D24" s="56">
        <f>SUM(D7:D23)</f>
        <v>28</v>
      </c>
      <c r="E24" s="57">
        <f>SUM(E7:E23)</f>
        <v>12</v>
      </c>
      <c r="F24" s="77">
        <f t="shared" si="0"/>
        <v>42.9</v>
      </c>
      <c r="G24" s="56">
        <f>SUM(G7:G23)</f>
        <v>17</v>
      </c>
      <c r="H24" s="57">
        <f>SUM(H7:H23)</f>
        <v>2</v>
      </c>
      <c r="I24" s="77">
        <f t="shared" si="1"/>
        <v>11.8</v>
      </c>
      <c r="J24" s="56">
        <f>SUM(J7:J23)</f>
        <v>14</v>
      </c>
      <c r="K24" s="57">
        <f>SUM(K7:K23)</f>
        <v>4</v>
      </c>
      <c r="L24" s="77">
        <f t="shared" si="2"/>
        <v>28.6</v>
      </c>
      <c r="M24" s="56">
        <f>SUM(M7:M23)</f>
        <v>17</v>
      </c>
      <c r="N24" s="57">
        <f>SUM(N7:N23)</f>
        <v>13</v>
      </c>
      <c r="O24" s="77">
        <f t="shared" si="3"/>
        <v>76.5</v>
      </c>
      <c r="P24" s="56">
        <f>SUM(P7:P23)</f>
        <v>76</v>
      </c>
      <c r="Q24" s="57">
        <f>SUM(Q7:Q23)</f>
        <v>31</v>
      </c>
      <c r="R24" s="77">
        <f>IF(P24=0,"",Q24/P24*100)</f>
        <v>40.8</v>
      </c>
      <c r="S24" s="180">
        <f>SUM(S7:S23)</f>
        <v>53</v>
      </c>
      <c r="T24" s="55">
        <f>SUM(T7:T23)</f>
        <v>-14</v>
      </c>
      <c r="U24" s="55"/>
      <c r="V24" s="56">
        <f aca="true" t="shared" si="12" ref="V24:AF24">SUM(V7:V23)</f>
        <v>14</v>
      </c>
      <c r="W24" s="57">
        <f t="shared" si="12"/>
        <v>8</v>
      </c>
      <c r="X24" s="57">
        <f t="shared" si="12"/>
        <v>22</v>
      </c>
      <c r="Y24" s="57">
        <f t="shared" si="12"/>
        <v>2</v>
      </c>
      <c r="Z24" s="57">
        <f t="shared" si="12"/>
        <v>9</v>
      </c>
      <c r="AA24" s="58">
        <f t="shared" si="12"/>
        <v>24</v>
      </c>
      <c r="AB24" s="56">
        <f t="shared" si="12"/>
        <v>35</v>
      </c>
      <c r="AC24" s="57">
        <f t="shared" si="12"/>
        <v>14</v>
      </c>
      <c r="AD24" s="58">
        <f t="shared" si="12"/>
        <v>20</v>
      </c>
      <c r="AE24" s="55">
        <f t="shared" si="12"/>
        <v>10</v>
      </c>
      <c r="AF24" s="55">
        <f t="shared" si="12"/>
        <v>-4</v>
      </c>
    </row>
  </sheetData>
  <mergeCells count="1">
    <mergeCell ref="T2:U2"/>
  </mergeCells>
  <printOptions horizontalCentered="1" verticalCentered="1"/>
  <pageMargins left="0.36" right="0.62" top="0.6" bottom="0.68" header="0.5" footer="0.42"/>
  <pageSetup blackAndWhite="1" fitToHeight="3" fitToWidth="1" horizontalDpi="180" verticalDpi="18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BG24"/>
  <sheetViews>
    <sheetView zoomScale="85" zoomScaleNormal="85" workbookViewId="0" topLeftCell="A1">
      <selection activeCell="L1" activeCellId="1" sqref="R1 L1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8" t="s">
        <v>64</v>
      </c>
      <c r="C1" s="43"/>
      <c r="D1" s="13"/>
      <c r="E1" s="13"/>
      <c r="F1" s="13"/>
      <c r="G1" s="13"/>
      <c r="H1" s="13"/>
      <c r="I1" s="13"/>
      <c r="J1" s="13"/>
      <c r="K1" s="14"/>
      <c r="L1" s="213" t="s">
        <v>77</v>
      </c>
      <c r="M1" s="15"/>
      <c r="N1" s="51"/>
      <c r="O1" s="175"/>
      <c r="P1" s="53"/>
      <c r="Q1" s="15"/>
      <c r="R1" s="214" t="s">
        <v>78</v>
      </c>
      <c r="S1" s="15"/>
      <c r="T1" s="15"/>
      <c r="U1" s="15"/>
      <c r="V1" s="15"/>
      <c r="W1" s="15"/>
      <c r="X1" s="16"/>
      <c r="Y1" s="15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9" t="s">
        <v>58</v>
      </c>
      <c r="C2" s="215"/>
      <c r="D2" s="83"/>
      <c r="E2" s="216" t="s">
        <v>27</v>
      </c>
      <c r="F2" s="217">
        <v>7</v>
      </c>
      <c r="G2" s="215"/>
      <c r="H2" s="218"/>
      <c r="I2" s="219"/>
      <c r="J2" s="219"/>
      <c r="K2" s="220"/>
      <c r="L2" s="83"/>
      <c r="M2" s="83" t="s">
        <v>1</v>
      </c>
      <c r="N2" s="83"/>
      <c r="O2" s="83" t="s">
        <v>79</v>
      </c>
      <c r="P2" s="221"/>
      <c r="Q2" s="222"/>
      <c r="R2" s="353">
        <v>39039</v>
      </c>
      <c r="S2" s="353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thickBot="1">
      <c r="A7" s="104">
        <v>0</v>
      </c>
      <c r="B7" s="173"/>
      <c r="C7" s="66"/>
      <c r="D7" s="75"/>
      <c r="E7" s="59"/>
      <c r="F7" s="196">
        <f aca="true" t="shared" si="0" ref="F7:F24">IF(D7=0,"",E7/D7*100)</f>
      </c>
      <c r="G7" s="75"/>
      <c r="H7" s="59"/>
      <c r="I7" s="191">
        <f aca="true" t="shared" si="1" ref="I7:I24">IF(G7=0,"",H7/G7*100)</f>
      </c>
      <c r="J7" s="75"/>
      <c r="K7" s="59"/>
      <c r="L7" s="196">
        <f aca="true" t="shared" si="2" ref="L7:L24">IF(J7=0,"",K7/J7*100)</f>
      </c>
      <c r="M7" s="75"/>
      <c r="N7" s="59"/>
      <c r="O7" s="191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181"/>
      <c r="D8" s="75"/>
      <c r="E8" s="59"/>
      <c r="F8" s="196">
        <f t="shared" si="0"/>
      </c>
      <c r="G8" s="75"/>
      <c r="H8" s="59"/>
      <c r="I8" s="191">
        <f t="shared" si="1"/>
      </c>
      <c r="J8" s="75"/>
      <c r="K8" s="59"/>
      <c r="L8" s="196">
        <f t="shared" si="2"/>
      </c>
      <c r="M8" s="75"/>
      <c r="N8" s="59"/>
      <c r="O8" s="191">
        <f t="shared" si="3"/>
      </c>
      <c r="P8" s="75">
        <f t="shared" si="4"/>
      </c>
      <c r="Q8" s="59">
        <f t="shared" si="5"/>
      </c>
      <c r="R8" s="76">
        <f t="shared" si="6"/>
      </c>
      <c r="S8" s="104">
        <f t="shared" si="7"/>
      </c>
      <c r="T8" s="66">
        <f t="shared" si="8"/>
      </c>
      <c r="U8" s="66">
        <f t="shared" si="9"/>
      </c>
      <c r="V8" s="75"/>
      <c r="W8" s="59"/>
      <c r="X8" s="59"/>
      <c r="Y8" s="59"/>
      <c r="Z8" s="111"/>
      <c r="AA8" s="78"/>
      <c r="AB8" s="75"/>
      <c r="AC8" s="59"/>
      <c r="AD8" s="78"/>
      <c r="AE8" s="84">
        <f t="shared" si="10"/>
      </c>
      <c r="AF8" s="182">
        <f t="shared" si="11"/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>
        <v>0.0151041666666667</v>
      </c>
      <c r="D9" s="86">
        <v>1</v>
      </c>
      <c r="E9" s="59">
        <v>1</v>
      </c>
      <c r="F9" s="196">
        <f t="shared" si="0"/>
        <v>100</v>
      </c>
      <c r="G9" s="75">
        <v>3</v>
      </c>
      <c r="H9" s="59">
        <v>1</v>
      </c>
      <c r="I9" s="191">
        <f t="shared" si="1"/>
        <v>33.3</v>
      </c>
      <c r="J9" s="75">
        <v>3</v>
      </c>
      <c r="K9" s="59">
        <v>1</v>
      </c>
      <c r="L9" s="196">
        <f t="shared" si="2"/>
        <v>33.3</v>
      </c>
      <c r="M9" s="75">
        <v>2</v>
      </c>
      <c r="N9" s="59">
        <v>1</v>
      </c>
      <c r="O9" s="191">
        <f t="shared" si="3"/>
        <v>50</v>
      </c>
      <c r="P9" s="75">
        <f t="shared" si="4"/>
        <v>9</v>
      </c>
      <c r="Q9" s="59">
        <f t="shared" si="5"/>
        <v>4</v>
      </c>
      <c r="R9" s="76">
        <f t="shared" si="6"/>
        <v>44.4</v>
      </c>
      <c r="S9" s="104">
        <f t="shared" si="7"/>
        <v>8</v>
      </c>
      <c r="T9" s="66">
        <f t="shared" si="8"/>
        <v>-1</v>
      </c>
      <c r="U9" s="66">
        <f t="shared" si="9"/>
        <v>1</v>
      </c>
      <c r="V9" s="75">
        <v>1</v>
      </c>
      <c r="W9" s="59">
        <v>2</v>
      </c>
      <c r="X9" s="59">
        <v>3</v>
      </c>
      <c r="Y9" s="59"/>
      <c r="Z9" s="111">
        <v>5</v>
      </c>
      <c r="AA9" s="78">
        <v>3</v>
      </c>
      <c r="AB9" s="75">
        <v>6</v>
      </c>
      <c r="AC9" s="59">
        <v>7</v>
      </c>
      <c r="AD9" s="78">
        <v>3</v>
      </c>
      <c r="AE9" s="84">
        <f t="shared" si="10"/>
        <v>-2</v>
      </c>
      <c r="AF9" s="182">
        <f t="shared" si="11"/>
        <v>-3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181">
        <v>0.00844907407407407</v>
      </c>
      <c r="D10" s="75"/>
      <c r="E10" s="59"/>
      <c r="F10" s="196">
        <f t="shared" si="0"/>
      </c>
      <c r="G10" s="75">
        <v>2</v>
      </c>
      <c r="H10" s="59">
        <v>0</v>
      </c>
      <c r="I10" s="191">
        <f t="shared" si="1"/>
        <v>0</v>
      </c>
      <c r="J10" s="75">
        <v>2</v>
      </c>
      <c r="K10" s="59">
        <v>1</v>
      </c>
      <c r="L10" s="196">
        <f t="shared" si="2"/>
        <v>50</v>
      </c>
      <c r="M10" s="75">
        <v>6</v>
      </c>
      <c r="N10" s="59">
        <v>6</v>
      </c>
      <c r="O10" s="191">
        <f t="shared" si="3"/>
        <v>100</v>
      </c>
      <c r="P10" s="75">
        <f t="shared" si="4"/>
        <v>10</v>
      </c>
      <c r="Q10" s="59">
        <f t="shared" si="5"/>
        <v>7</v>
      </c>
      <c r="R10" s="76">
        <f t="shared" si="6"/>
        <v>70</v>
      </c>
      <c r="S10" s="104">
        <f t="shared" si="7"/>
        <v>9</v>
      </c>
      <c r="T10" s="66">
        <f t="shared" si="8"/>
        <v>4</v>
      </c>
      <c r="U10" s="66">
        <f t="shared" si="9"/>
        <v>1</v>
      </c>
      <c r="V10" s="59">
        <v>4</v>
      </c>
      <c r="W10" s="85">
        <v>2</v>
      </c>
      <c r="X10" s="59">
        <v>1</v>
      </c>
      <c r="Y10" s="59"/>
      <c r="Z10" s="59"/>
      <c r="AA10" s="59">
        <v>4</v>
      </c>
      <c r="AB10" s="75">
        <v>1</v>
      </c>
      <c r="AC10" s="59">
        <v>2</v>
      </c>
      <c r="AD10" s="78">
        <v>2</v>
      </c>
      <c r="AE10" s="84">
        <f t="shared" si="10"/>
        <v>6</v>
      </c>
      <c r="AF10" s="182">
        <f t="shared" si="11"/>
        <v>10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thickBot="1">
      <c r="A11" s="104">
        <v>7</v>
      </c>
      <c r="B11" s="173" t="s">
        <v>41</v>
      </c>
      <c r="C11" s="181">
        <v>0.0157986111111111</v>
      </c>
      <c r="D11" s="86">
        <v>3</v>
      </c>
      <c r="E11" s="59">
        <v>2</v>
      </c>
      <c r="F11" s="196">
        <f t="shared" si="0"/>
        <v>66.7</v>
      </c>
      <c r="G11" s="75">
        <v>4</v>
      </c>
      <c r="H11" s="59">
        <v>2</v>
      </c>
      <c r="I11" s="191">
        <f t="shared" si="1"/>
        <v>50</v>
      </c>
      <c r="J11" s="75">
        <v>5</v>
      </c>
      <c r="K11" s="59">
        <v>1</v>
      </c>
      <c r="L11" s="196">
        <f t="shared" si="2"/>
        <v>20</v>
      </c>
      <c r="M11" s="75">
        <v>2</v>
      </c>
      <c r="N11" s="59">
        <v>2</v>
      </c>
      <c r="O11" s="191">
        <f t="shared" si="3"/>
        <v>100</v>
      </c>
      <c r="P11" s="75">
        <f t="shared" si="4"/>
        <v>14</v>
      </c>
      <c r="Q11" s="59">
        <f t="shared" si="5"/>
        <v>7</v>
      </c>
      <c r="R11" s="76">
        <f t="shared" si="6"/>
        <v>50</v>
      </c>
      <c r="S11" s="104">
        <f t="shared" si="7"/>
        <v>13</v>
      </c>
      <c r="T11" s="66">
        <f t="shared" si="8"/>
        <v>0</v>
      </c>
      <c r="U11" s="66">
        <f t="shared" si="9"/>
        <v>1</v>
      </c>
      <c r="V11" s="59">
        <v>2</v>
      </c>
      <c r="W11" s="59">
        <v>1</v>
      </c>
      <c r="X11" s="59"/>
      <c r="Y11" s="59"/>
      <c r="Z11" s="59"/>
      <c r="AA11" s="59">
        <v>4</v>
      </c>
      <c r="AB11" s="75">
        <v>7</v>
      </c>
      <c r="AC11" s="59">
        <v>7</v>
      </c>
      <c r="AD11" s="78">
        <v>2</v>
      </c>
      <c r="AE11" s="84">
        <f t="shared" si="10"/>
        <v>-9</v>
      </c>
      <c r="AF11" s="182">
        <f t="shared" si="11"/>
        <v>-9</v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>
        <v>0.0126736111111111</v>
      </c>
      <c r="D12" s="86"/>
      <c r="E12" s="59"/>
      <c r="F12" s="196">
        <f t="shared" si="0"/>
      </c>
      <c r="G12" s="75">
        <v>4</v>
      </c>
      <c r="H12" s="59">
        <v>0</v>
      </c>
      <c r="I12" s="191">
        <f t="shared" si="1"/>
        <v>0</v>
      </c>
      <c r="J12" s="75"/>
      <c r="K12" s="59"/>
      <c r="L12" s="196">
        <f t="shared" si="2"/>
      </c>
      <c r="M12" s="75">
        <v>8</v>
      </c>
      <c r="N12" s="59">
        <v>4</v>
      </c>
      <c r="O12" s="191">
        <f t="shared" si="3"/>
        <v>50</v>
      </c>
      <c r="P12" s="75">
        <f t="shared" si="4"/>
        <v>12</v>
      </c>
      <c r="Q12" s="59">
        <f t="shared" si="5"/>
        <v>4</v>
      </c>
      <c r="R12" s="76">
        <f t="shared" si="6"/>
        <v>33.3</v>
      </c>
      <c r="S12" s="104">
        <f t="shared" si="7"/>
        <v>4</v>
      </c>
      <c r="T12" s="66">
        <f t="shared" si="8"/>
        <v>-4</v>
      </c>
      <c r="U12" s="66">
        <f t="shared" si="9"/>
        <v>1</v>
      </c>
      <c r="V12" s="59">
        <v>1</v>
      </c>
      <c r="W12" s="59"/>
      <c r="X12" s="59">
        <v>2</v>
      </c>
      <c r="Y12" s="59"/>
      <c r="Z12" s="59"/>
      <c r="AA12" s="59">
        <v>5</v>
      </c>
      <c r="AB12" s="75">
        <v>9</v>
      </c>
      <c r="AC12" s="59">
        <v>3</v>
      </c>
      <c r="AD12" s="78">
        <v>5</v>
      </c>
      <c r="AE12" s="84">
        <f t="shared" si="10"/>
        <v>-9</v>
      </c>
      <c r="AF12" s="182">
        <f t="shared" si="11"/>
        <v>-13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thickBot="1">
      <c r="A13" s="104">
        <v>9</v>
      </c>
      <c r="B13" s="173" t="s">
        <v>37</v>
      </c>
      <c r="C13" s="181">
        <v>0.0128935185185185</v>
      </c>
      <c r="D13" s="75">
        <v>5</v>
      </c>
      <c r="E13" s="59">
        <v>3</v>
      </c>
      <c r="F13" s="196">
        <f t="shared" si="0"/>
        <v>60</v>
      </c>
      <c r="G13" s="75">
        <v>4</v>
      </c>
      <c r="H13" s="59">
        <v>0</v>
      </c>
      <c r="I13" s="191">
        <f t="shared" si="1"/>
        <v>0</v>
      </c>
      <c r="J13" s="75"/>
      <c r="K13" s="59"/>
      <c r="L13" s="196">
        <f t="shared" si="2"/>
      </c>
      <c r="M13" s="75"/>
      <c r="N13" s="59"/>
      <c r="O13" s="191">
        <f t="shared" si="3"/>
      </c>
      <c r="P13" s="75">
        <f t="shared" si="4"/>
        <v>9</v>
      </c>
      <c r="Q13" s="59">
        <f t="shared" si="5"/>
        <v>3</v>
      </c>
      <c r="R13" s="76">
        <f t="shared" si="6"/>
        <v>33.3</v>
      </c>
      <c r="S13" s="104">
        <f t="shared" si="7"/>
        <v>6</v>
      </c>
      <c r="T13" s="66">
        <f t="shared" si="8"/>
        <v>-3</v>
      </c>
      <c r="U13" s="66">
        <f t="shared" si="9"/>
        <v>1</v>
      </c>
      <c r="V13" s="59">
        <v>7</v>
      </c>
      <c r="W13" s="59">
        <v>3</v>
      </c>
      <c r="X13" s="59">
        <v>2</v>
      </c>
      <c r="Y13" s="59"/>
      <c r="Z13" s="59">
        <v>2</v>
      </c>
      <c r="AA13" s="59">
        <v>2</v>
      </c>
      <c r="AB13" s="75">
        <v>4</v>
      </c>
      <c r="AC13" s="59">
        <v>1</v>
      </c>
      <c r="AD13" s="78">
        <v>1</v>
      </c>
      <c r="AE13" s="84">
        <f t="shared" si="10"/>
        <v>10</v>
      </c>
      <c r="AF13" s="182">
        <f t="shared" si="11"/>
        <v>7</v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>
        <v>0.0167013888888889</v>
      </c>
      <c r="D14" s="75">
        <v>2</v>
      </c>
      <c r="E14" s="59">
        <v>0</v>
      </c>
      <c r="F14" s="196">
        <f t="shared" si="0"/>
        <v>0</v>
      </c>
      <c r="G14" s="75">
        <v>2</v>
      </c>
      <c r="H14" s="59">
        <v>1</v>
      </c>
      <c r="I14" s="191">
        <f t="shared" si="1"/>
        <v>50</v>
      </c>
      <c r="J14" s="75">
        <v>4</v>
      </c>
      <c r="K14" s="59">
        <v>0</v>
      </c>
      <c r="L14" s="196">
        <f t="shared" si="2"/>
        <v>0</v>
      </c>
      <c r="M14" s="75">
        <v>8</v>
      </c>
      <c r="N14" s="59">
        <v>4</v>
      </c>
      <c r="O14" s="191">
        <f t="shared" si="3"/>
        <v>50</v>
      </c>
      <c r="P14" s="75">
        <f t="shared" si="4"/>
        <v>16</v>
      </c>
      <c r="Q14" s="59">
        <f t="shared" si="5"/>
        <v>5</v>
      </c>
      <c r="R14" s="76">
        <f t="shared" si="6"/>
        <v>31.3</v>
      </c>
      <c r="S14" s="104">
        <f t="shared" si="7"/>
        <v>6</v>
      </c>
      <c r="T14" s="66">
        <f t="shared" si="8"/>
        <v>-6</v>
      </c>
      <c r="U14" s="66">
        <f t="shared" si="9"/>
        <v>1</v>
      </c>
      <c r="V14" s="59"/>
      <c r="W14" s="59"/>
      <c r="X14" s="59">
        <v>4</v>
      </c>
      <c r="Y14" s="59"/>
      <c r="Z14" s="59">
        <v>2</v>
      </c>
      <c r="AA14" s="59">
        <v>8</v>
      </c>
      <c r="AB14" s="75">
        <v>5</v>
      </c>
      <c r="AC14" s="59">
        <v>1</v>
      </c>
      <c r="AD14" s="78">
        <v>1</v>
      </c>
      <c r="AE14" s="84">
        <f t="shared" si="10"/>
        <v>7</v>
      </c>
      <c r="AF14" s="182">
        <f t="shared" si="11"/>
        <v>1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0.0196064814814815</v>
      </c>
      <c r="D15" s="75">
        <v>7</v>
      </c>
      <c r="E15" s="59">
        <v>2</v>
      </c>
      <c r="F15" s="196">
        <f t="shared" si="0"/>
        <v>28.6</v>
      </c>
      <c r="G15" s="75"/>
      <c r="H15" s="59"/>
      <c r="I15" s="191">
        <f t="shared" si="1"/>
      </c>
      <c r="J15" s="75"/>
      <c r="K15" s="59"/>
      <c r="L15" s="196">
        <f t="shared" si="2"/>
      </c>
      <c r="M15" s="75">
        <v>13</v>
      </c>
      <c r="N15" s="59">
        <v>10</v>
      </c>
      <c r="O15" s="191">
        <f t="shared" si="3"/>
        <v>76.9</v>
      </c>
      <c r="P15" s="75">
        <f t="shared" si="4"/>
        <v>20</v>
      </c>
      <c r="Q15" s="59">
        <f t="shared" si="5"/>
        <v>12</v>
      </c>
      <c r="R15" s="76">
        <f t="shared" si="6"/>
        <v>60</v>
      </c>
      <c r="S15" s="104">
        <f t="shared" si="7"/>
        <v>14</v>
      </c>
      <c r="T15" s="66">
        <f t="shared" si="8"/>
        <v>4</v>
      </c>
      <c r="U15" s="66">
        <f t="shared" si="9"/>
        <v>1</v>
      </c>
      <c r="V15" s="59">
        <v>1</v>
      </c>
      <c r="W15" s="59">
        <v>5</v>
      </c>
      <c r="X15" s="59">
        <v>4</v>
      </c>
      <c r="Y15" s="59"/>
      <c r="Z15" s="59">
        <v>3</v>
      </c>
      <c r="AA15" s="59">
        <v>7</v>
      </c>
      <c r="AB15" s="75">
        <v>1</v>
      </c>
      <c r="AC15" s="59"/>
      <c r="AD15" s="78">
        <v>4</v>
      </c>
      <c r="AE15" s="84">
        <f t="shared" si="10"/>
        <v>15</v>
      </c>
      <c r="AF15" s="182">
        <f t="shared" si="11"/>
        <v>19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7" t="s">
        <v>40</v>
      </c>
      <c r="C16" s="181">
        <v>0.00810185185185185</v>
      </c>
      <c r="D16" s="75">
        <v>1</v>
      </c>
      <c r="E16" s="59">
        <v>1</v>
      </c>
      <c r="F16" s="196">
        <f t="shared" si="0"/>
        <v>100</v>
      </c>
      <c r="G16" s="75">
        <v>1</v>
      </c>
      <c r="H16" s="59">
        <v>0</v>
      </c>
      <c r="I16" s="191">
        <f t="shared" si="1"/>
        <v>0</v>
      </c>
      <c r="J16" s="75"/>
      <c r="K16" s="59"/>
      <c r="L16" s="196">
        <f t="shared" si="2"/>
      </c>
      <c r="M16" s="75">
        <v>4</v>
      </c>
      <c r="N16" s="59">
        <v>2</v>
      </c>
      <c r="O16" s="191">
        <f t="shared" si="3"/>
        <v>50</v>
      </c>
      <c r="P16" s="75">
        <f t="shared" si="4"/>
        <v>6</v>
      </c>
      <c r="Q16" s="59">
        <f t="shared" si="5"/>
        <v>3</v>
      </c>
      <c r="R16" s="76">
        <f t="shared" si="6"/>
        <v>50</v>
      </c>
      <c r="S16" s="104">
        <f t="shared" si="7"/>
        <v>4</v>
      </c>
      <c r="T16" s="66">
        <f t="shared" si="8"/>
        <v>0</v>
      </c>
      <c r="U16" s="66">
        <f t="shared" si="9"/>
        <v>1</v>
      </c>
      <c r="V16" s="59">
        <v>3</v>
      </c>
      <c r="W16" s="59"/>
      <c r="X16" s="59"/>
      <c r="Y16" s="59"/>
      <c r="Z16" s="59">
        <v>1</v>
      </c>
      <c r="AA16" s="59">
        <v>2</v>
      </c>
      <c r="AB16" s="75">
        <v>3</v>
      </c>
      <c r="AC16" s="59">
        <v>2</v>
      </c>
      <c r="AD16" s="78">
        <v>3</v>
      </c>
      <c r="AE16" s="84">
        <f t="shared" si="10"/>
        <v>-2</v>
      </c>
      <c r="AF16" s="182">
        <f t="shared" si="11"/>
        <v>-2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181">
        <v>0.0081712962962963</v>
      </c>
      <c r="D17" s="75"/>
      <c r="E17" s="59"/>
      <c r="F17" s="196">
        <f t="shared" si="0"/>
      </c>
      <c r="G17" s="75">
        <v>1</v>
      </c>
      <c r="H17" s="59">
        <v>0</v>
      </c>
      <c r="I17" s="191">
        <f t="shared" si="1"/>
        <v>0</v>
      </c>
      <c r="J17" s="75"/>
      <c r="K17" s="59"/>
      <c r="L17" s="196">
        <f t="shared" si="2"/>
      </c>
      <c r="M17" s="75"/>
      <c r="N17" s="59"/>
      <c r="O17" s="191">
        <f t="shared" si="3"/>
      </c>
      <c r="P17" s="75">
        <f t="shared" si="4"/>
        <v>1</v>
      </c>
      <c r="Q17" s="59">
        <f t="shared" si="5"/>
        <v>0</v>
      </c>
      <c r="R17" s="76">
        <f t="shared" si="6"/>
        <v>0</v>
      </c>
      <c r="S17" s="104">
        <f t="shared" si="7"/>
        <v>0</v>
      </c>
      <c r="T17" s="66">
        <f t="shared" si="8"/>
        <v>-1</v>
      </c>
      <c r="U17" s="66">
        <f t="shared" si="9"/>
        <v>1</v>
      </c>
      <c r="V17" s="59">
        <v>2</v>
      </c>
      <c r="W17" s="59"/>
      <c r="X17" s="59"/>
      <c r="Y17" s="59"/>
      <c r="Z17" s="59"/>
      <c r="AA17" s="59"/>
      <c r="AB17" s="75">
        <v>2</v>
      </c>
      <c r="AC17" s="59">
        <v>1</v>
      </c>
      <c r="AD17" s="78"/>
      <c r="AE17" s="84">
        <f t="shared" si="10"/>
        <v>-1</v>
      </c>
      <c r="AF17" s="182">
        <f t="shared" si="11"/>
        <v>-2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04">
        <v>14</v>
      </c>
      <c r="B18" s="173"/>
      <c r="C18" s="181"/>
      <c r="D18" s="75"/>
      <c r="E18" s="59"/>
      <c r="F18" s="196">
        <f t="shared" si="0"/>
      </c>
      <c r="G18" s="75"/>
      <c r="H18" s="59"/>
      <c r="I18" s="191">
        <f t="shared" si="1"/>
      </c>
      <c r="J18" s="75"/>
      <c r="K18" s="59"/>
      <c r="L18" s="196">
        <f t="shared" si="2"/>
      </c>
      <c r="M18" s="75"/>
      <c r="N18" s="59"/>
      <c r="O18" s="191">
        <f t="shared" si="3"/>
      </c>
      <c r="P18" s="75">
        <f t="shared" si="4"/>
      </c>
      <c r="Q18" s="59">
        <f t="shared" si="5"/>
      </c>
      <c r="R18" s="76">
        <f t="shared" si="6"/>
      </c>
      <c r="S18" s="104">
        <f t="shared" si="7"/>
      </c>
      <c r="T18" s="66">
        <f t="shared" si="8"/>
      </c>
      <c r="U18" s="66">
        <f t="shared" si="9"/>
      </c>
      <c r="V18" s="59"/>
      <c r="W18" s="59"/>
      <c r="X18" s="59"/>
      <c r="Y18" s="59"/>
      <c r="Z18" s="59"/>
      <c r="AA18" s="59"/>
      <c r="AB18" s="75"/>
      <c r="AC18" s="59"/>
      <c r="AD18" s="78"/>
      <c r="AE18" s="84">
        <f t="shared" si="10"/>
      </c>
      <c r="AF18" s="182">
        <f t="shared" si="11"/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thickBot="1">
      <c r="A19" s="104">
        <v>15</v>
      </c>
      <c r="B19" s="190"/>
      <c r="C19" s="181"/>
      <c r="D19" s="75"/>
      <c r="E19" s="59"/>
      <c r="F19" s="196">
        <f t="shared" si="0"/>
      </c>
      <c r="G19" s="75"/>
      <c r="H19" s="59"/>
      <c r="I19" s="191">
        <f t="shared" si="1"/>
      </c>
      <c r="J19" s="75"/>
      <c r="K19" s="59"/>
      <c r="L19" s="196">
        <f t="shared" si="2"/>
      </c>
      <c r="M19" s="75"/>
      <c r="N19" s="59"/>
      <c r="O19" s="191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59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181">
        <v>0.0110763888888889</v>
      </c>
      <c r="D20" s="75"/>
      <c r="E20" s="59"/>
      <c r="F20" s="196">
        <f t="shared" si="0"/>
      </c>
      <c r="G20" s="75">
        <v>2</v>
      </c>
      <c r="H20" s="59">
        <v>2</v>
      </c>
      <c r="I20" s="191">
        <f t="shared" si="1"/>
        <v>100</v>
      </c>
      <c r="J20" s="75">
        <v>2</v>
      </c>
      <c r="K20" s="59">
        <v>0</v>
      </c>
      <c r="L20" s="196">
        <f t="shared" si="2"/>
        <v>0</v>
      </c>
      <c r="M20" s="75">
        <v>2</v>
      </c>
      <c r="N20" s="59">
        <v>1</v>
      </c>
      <c r="O20" s="191">
        <f t="shared" si="3"/>
        <v>50</v>
      </c>
      <c r="P20" s="75">
        <f t="shared" si="4"/>
        <v>6</v>
      </c>
      <c r="Q20" s="59">
        <f t="shared" si="5"/>
        <v>3</v>
      </c>
      <c r="R20" s="76">
        <f t="shared" si="6"/>
        <v>50</v>
      </c>
      <c r="S20" s="104">
        <f t="shared" si="7"/>
        <v>5</v>
      </c>
      <c r="T20" s="66">
        <f t="shared" si="8"/>
        <v>0</v>
      </c>
      <c r="U20" s="66">
        <f t="shared" si="9"/>
        <v>1</v>
      </c>
      <c r="V20" s="59">
        <v>1</v>
      </c>
      <c r="W20" s="59"/>
      <c r="X20" s="59">
        <v>1</v>
      </c>
      <c r="Y20" s="59">
        <v>1</v>
      </c>
      <c r="Z20" s="59"/>
      <c r="AA20" s="59">
        <v>1</v>
      </c>
      <c r="AB20" s="75">
        <v>2</v>
      </c>
      <c r="AC20" s="59">
        <v>2</v>
      </c>
      <c r="AD20" s="78">
        <v>1</v>
      </c>
      <c r="AE20" s="84">
        <f t="shared" si="10"/>
        <v>-1</v>
      </c>
      <c r="AF20" s="182">
        <f t="shared" si="11"/>
        <v>-1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181"/>
      <c r="D21" s="75"/>
      <c r="E21" s="59"/>
      <c r="F21" s="196">
        <f t="shared" si="0"/>
      </c>
      <c r="G21" s="75"/>
      <c r="H21" s="59"/>
      <c r="I21" s="191">
        <f t="shared" si="1"/>
      </c>
      <c r="J21" s="75"/>
      <c r="K21" s="59"/>
      <c r="L21" s="196">
        <f t="shared" si="2"/>
      </c>
      <c r="M21" s="75"/>
      <c r="N21" s="59"/>
      <c r="O21" s="191">
        <f t="shared" si="3"/>
      </c>
      <c r="P21" s="75">
        <f t="shared" si="4"/>
      </c>
      <c r="Q21" s="59">
        <f t="shared" si="5"/>
      </c>
      <c r="R21" s="76">
        <f t="shared" si="6"/>
      </c>
      <c r="S21" s="104">
        <f t="shared" si="7"/>
      </c>
      <c r="T21" s="66">
        <f t="shared" si="8"/>
      </c>
      <c r="U21" s="66">
        <f t="shared" si="9"/>
      </c>
      <c r="V21" s="59"/>
      <c r="W21" s="59"/>
      <c r="X21" s="59"/>
      <c r="Y21" s="59"/>
      <c r="Z21" s="59"/>
      <c r="AA21" s="59"/>
      <c r="AB21" s="75"/>
      <c r="AC21" s="59"/>
      <c r="AD21" s="78"/>
      <c r="AE21" s="84">
        <f t="shared" si="10"/>
      </c>
      <c r="AF21" s="182">
        <f t="shared" si="11"/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>
        <v>0.0103125</v>
      </c>
      <c r="D22" s="75"/>
      <c r="E22" s="59"/>
      <c r="F22" s="196">
        <f t="shared" si="0"/>
      </c>
      <c r="G22" s="75">
        <v>1</v>
      </c>
      <c r="H22" s="59">
        <v>0</v>
      </c>
      <c r="I22" s="191">
        <f t="shared" si="1"/>
        <v>0</v>
      </c>
      <c r="J22" s="75">
        <v>1</v>
      </c>
      <c r="K22" s="59">
        <v>0</v>
      </c>
      <c r="L22" s="196">
        <f t="shared" si="2"/>
        <v>0</v>
      </c>
      <c r="M22" s="75"/>
      <c r="N22" s="59"/>
      <c r="O22" s="191">
        <f t="shared" si="3"/>
      </c>
      <c r="P22" s="75">
        <f t="shared" si="4"/>
        <v>2</v>
      </c>
      <c r="Q22" s="59">
        <f t="shared" si="5"/>
        <v>0</v>
      </c>
      <c r="R22" s="76">
        <f t="shared" si="6"/>
        <v>0</v>
      </c>
      <c r="S22" s="104">
        <f t="shared" si="7"/>
        <v>0</v>
      </c>
      <c r="T22" s="66">
        <f t="shared" si="8"/>
        <v>-2</v>
      </c>
      <c r="U22" s="66">
        <f t="shared" si="9"/>
        <v>1</v>
      </c>
      <c r="V22" s="59">
        <v>1</v>
      </c>
      <c r="W22" s="59">
        <v>2</v>
      </c>
      <c r="X22" s="59"/>
      <c r="Y22" s="59"/>
      <c r="Z22" s="59"/>
      <c r="AA22" s="59"/>
      <c r="AB22" s="75">
        <v>2</v>
      </c>
      <c r="AC22" s="59"/>
      <c r="AD22" s="78">
        <v>2</v>
      </c>
      <c r="AE22" s="84">
        <f t="shared" si="10"/>
        <v>-1</v>
      </c>
      <c r="AF22" s="182">
        <f t="shared" si="11"/>
        <v>-3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thickBot="1">
      <c r="A23" s="105">
        <v>19</v>
      </c>
      <c r="B23" s="173"/>
      <c r="C23" s="65"/>
      <c r="D23" s="93"/>
      <c r="E23" s="94"/>
      <c r="F23" s="199">
        <f t="shared" si="0"/>
      </c>
      <c r="G23" s="93"/>
      <c r="H23" s="94"/>
      <c r="I23" s="200">
        <f t="shared" si="1"/>
      </c>
      <c r="J23" s="93"/>
      <c r="K23" s="94"/>
      <c r="L23" s="199">
        <f t="shared" si="2"/>
      </c>
      <c r="M23" s="93"/>
      <c r="N23" s="94"/>
      <c r="O23" s="200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1" t="s">
        <v>59</v>
      </c>
      <c r="B24" s="54"/>
      <c r="C24" s="192">
        <f>SUM(C7:C23)*60*24</f>
        <v>200</v>
      </c>
      <c r="D24" s="56">
        <f>SUM(D7:D23)</f>
        <v>19</v>
      </c>
      <c r="E24" s="57">
        <f>SUM(E7:E23)</f>
        <v>9</v>
      </c>
      <c r="F24" s="77">
        <f t="shared" si="0"/>
        <v>47.4</v>
      </c>
      <c r="G24" s="56">
        <f>SUM(G7:G23)</f>
        <v>24</v>
      </c>
      <c r="H24" s="57">
        <f>SUM(H7:H23)</f>
        <v>6</v>
      </c>
      <c r="I24" s="77">
        <f t="shared" si="1"/>
        <v>25</v>
      </c>
      <c r="J24" s="56">
        <f>SUM(J7:J23)</f>
        <v>17</v>
      </c>
      <c r="K24" s="57">
        <f>SUM(K7:K23)</f>
        <v>3</v>
      </c>
      <c r="L24" s="77">
        <f t="shared" si="2"/>
        <v>17.6</v>
      </c>
      <c r="M24" s="56">
        <f>SUM(M7:M23)</f>
        <v>45</v>
      </c>
      <c r="N24" s="57">
        <f>SUM(N7:N23)</f>
        <v>30</v>
      </c>
      <c r="O24" s="77">
        <f t="shared" si="3"/>
        <v>66.7</v>
      </c>
      <c r="P24" s="56">
        <f>SUM(P7:P23)</f>
        <v>105</v>
      </c>
      <c r="Q24" s="57">
        <f>SUM(Q7:Q23)</f>
        <v>48</v>
      </c>
      <c r="R24" s="77">
        <f>IF(P24=0,"",Q24/P24*100)</f>
        <v>45.7</v>
      </c>
      <c r="S24" s="180">
        <f>SUM(S7:S23)</f>
        <v>69</v>
      </c>
      <c r="T24" s="55">
        <f>SUM(T7:T23)</f>
        <v>-9</v>
      </c>
      <c r="U24" s="55"/>
      <c r="V24" s="56">
        <f aca="true" t="shared" si="12" ref="V24:AF24">SUM(V7:V23)</f>
        <v>23</v>
      </c>
      <c r="W24" s="57">
        <f t="shared" si="12"/>
        <v>15</v>
      </c>
      <c r="X24" s="57">
        <f t="shared" si="12"/>
        <v>17</v>
      </c>
      <c r="Y24" s="57">
        <f t="shared" si="12"/>
        <v>1</v>
      </c>
      <c r="Z24" s="57">
        <f t="shared" si="12"/>
        <v>13</v>
      </c>
      <c r="AA24" s="58">
        <f t="shared" si="12"/>
        <v>36</v>
      </c>
      <c r="AB24" s="56">
        <f t="shared" si="12"/>
        <v>42</v>
      </c>
      <c r="AC24" s="57">
        <f t="shared" si="12"/>
        <v>26</v>
      </c>
      <c r="AD24" s="58">
        <f t="shared" si="12"/>
        <v>24</v>
      </c>
      <c r="AE24" s="55">
        <f t="shared" si="12"/>
        <v>13</v>
      </c>
      <c r="AF24" s="55">
        <f t="shared" si="12"/>
        <v>4</v>
      </c>
    </row>
  </sheetData>
  <mergeCells count="1">
    <mergeCell ref="R2:S2"/>
  </mergeCells>
  <printOptions horizontalCentered="1" verticalCentered="1"/>
  <pageMargins left="0.36" right="0.62" top="0.6" bottom="0.68" header="0.5" footer="0.42"/>
  <pageSetup blackAndWhite="1" fitToHeight="3" fitToWidth="1" horizontalDpi="180" verticalDpi="18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BG24"/>
  <sheetViews>
    <sheetView zoomScale="85" zoomScaleNormal="85" workbookViewId="0" topLeftCell="A1">
      <selection activeCell="T1" sqref="T1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8" t="s">
        <v>64</v>
      </c>
      <c r="C1" s="43"/>
      <c r="D1" s="13"/>
      <c r="E1" s="13"/>
      <c r="F1" s="13"/>
      <c r="G1" s="13"/>
      <c r="H1" s="13"/>
      <c r="I1" s="13"/>
      <c r="J1" s="13"/>
      <c r="K1" s="14"/>
      <c r="L1" s="213" t="s">
        <v>82</v>
      </c>
      <c r="M1" s="213"/>
      <c r="N1" s="213"/>
      <c r="O1" s="213"/>
      <c r="P1" s="213"/>
      <c r="Q1" s="213"/>
      <c r="R1" s="213"/>
      <c r="S1" s="213"/>
      <c r="T1" s="213" t="s">
        <v>80</v>
      </c>
      <c r="U1" s="213"/>
      <c r="V1" s="213"/>
      <c r="W1" s="213"/>
      <c r="X1" s="213"/>
      <c r="Y1" s="213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9" t="s">
        <v>58</v>
      </c>
      <c r="C2" s="215"/>
      <c r="D2" s="83"/>
      <c r="E2" s="216" t="s">
        <v>27</v>
      </c>
      <c r="F2" s="217">
        <v>8</v>
      </c>
      <c r="G2" s="215"/>
      <c r="H2" s="218"/>
      <c r="I2" s="219"/>
      <c r="J2" s="219"/>
      <c r="K2" s="220"/>
      <c r="L2" s="83"/>
      <c r="M2" s="83" t="s">
        <v>1</v>
      </c>
      <c r="N2" s="83"/>
      <c r="O2" s="83" t="s">
        <v>81</v>
      </c>
      <c r="P2" s="221"/>
      <c r="Q2" s="222"/>
      <c r="R2" s="353">
        <v>39040</v>
      </c>
      <c r="S2" s="353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thickBot="1">
      <c r="A7" s="104">
        <v>0</v>
      </c>
      <c r="B7" s="173"/>
      <c r="C7" s="66"/>
      <c r="D7" s="75"/>
      <c r="E7" s="59"/>
      <c r="F7" s="196">
        <f aca="true" t="shared" si="0" ref="F7:F24">IF(D7=0,"",E7/D7*100)</f>
      </c>
      <c r="G7" s="75"/>
      <c r="H7" s="59"/>
      <c r="I7" s="191">
        <f aca="true" t="shared" si="1" ref="I7:I24">IF(G7=0,"",H7/G7*100)</f>
      </c>
      <c r="J7" s="75"/>
      <c r="K7" s="59"/>
      <c r="L7" s="196">
        <f aca="true" t="shared" si="2" ref="L7:L24">IF(J7=0,"",K7/J7*100)</f>
      </c>
      <c r="M7" s="75"/>
      <c r="N7" s="59"/>
      <c r="O7" s="191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thickBot="1">
      <c r="A8" s="104">
        <v>4</v>
      </c>
      <c r="B8" s="173" t="s">
        <v>55</v>
      </c>
      <c r="C8" s="181"/>
      <c r="D8" s="75"/>
      <c r="E8" s="59"/>
      <c r="F8" s="196">
        <f t="shared" si="0"/>
      </c>
      <c r="G8" s="75"/>
      <c r="H8" s="59"/>
      <c r="I8" s="191">
        <f t="shared" si="1"/>
      </c>
      <c r="J8" s="75"/>
      <c r="K8" s="59"/>
      <c r="L8" s="196">
        <f t="shared" si="2"/>
      </c>
      <c r="M8" s="75"/>
      <c r="N8" s="59"/>
      <c r="O8" s="191">
        <f t="shared" si="3"/>
      </c>
      <c r="P8" s="75">
        <f t="shared" si="4"/>
      </c>
      <c r="Q8" s="59">
        <f t="shared" si="5"/>
      </c>
      <c r="R8" s="76">
        <f t="shared" si="6"/>
      </c>
      <c r="S8" s="104">
        <f t="shared" si="7"/>
      </c>
      <c r="T8" s="66">
        <f t="shared" si="8"/>
      </c>
      <c r="U8" s="66">
        <f t="shared" si="9"/>
      </c>
      <c r="V8" s="75"/>
      <c r="W8" s="59"/>
      <c r="X8" s="59"/>
      <c r="Y8" s="59"/>
      <c r="Z8" s="111"/>
      <c r="AA8" s="78"/>
      <c r="AB8" s="75"/>
      <c r="AC8" s="59"/>
      <c r="AD8" s="78"/>
      <c r="AE8" s="84">
        <f t="shared" si="10"/>
      </c>
      <c r="AF8" s="182">
        <f t="shared" si="11"/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>
        <v>0.00921296296296296</v>
      </c>
      <c r="D9" s="86">
        <v>1</v>
      </c>
      <c r="E9" s="59">
        <v>0</v>
      </c>
      <c r="F9" s="196">
        <f t="shared" si="0"/>
        <v>0</v>
      </c>
      <c r="G9" s="75">
        <v>1</v>
      </c>
      <c r="H9" s="59">
        <v>1</v>
      </c>
      <c r="I9" s="191">
        <f t="shared" si="1"/>
        <v>100</v>
      </c>
      <c r="J9" s="75">
        <v>1</v>
      </c>
      <c r="K9" s="59">
        <v>0</v>
      </c>
      <c r="L9" s="196">
        <f t="shared" si="2"/>
        <v>0</v>
      </c>
      <c r="M9" s="75"/>
      <c r="N9" s="59"/>
      <c r="O9" s="191">
        <f t="shared" si="3"/>
      </c>
      <c r="P9" s="75">
        <f t="shared" si="4"/>
        <v>3</v>
      </c>
      <c r="Q9" s="59">
        <f t="shared" si="5"/>
        <v>1</v>
      </c>
      <c r="R9" s="76">
        <f t="shared" si="6"/>
        <v>33.3</v>
      </c>
      <c r="S9" s="104">
        <f t="shared" si="7"/>
        <v>2</v>
      </c>
      <c r="T9" s="66">
        <f t="shared" si="8"/>
        <v>-1</v>
      </c>
      <c r="U9" s="66">
        <f t="shared" si="9"/>
        <v>1</v>
      </c>
      <c r="V9" s="75"/>
      <c r="W9" s="59"/>
      <c r="X9" s="59">
        <v>1</v>
      </c>
      <c r="Y9" s="59"/>
      <c r="Z9" s="111">
        <v>2</v>
      </c>
      <c r="AA9" s="78"/>
      <c r="AB9" s="75">
        <v>1</v>
      </c>
      <c r="AC9" s="59">
        <v>4</v>
      </c>
      <c r="AD9" s="78">
        <v>3</v>
      </c>
      <c r="AE9" s="84">
        <f t="shared" si="10"/>
        <v>-5</v>
      </c>
      <c r="AF9" s="182">
        <f t="shared" si="11"/>
        <v>-6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181">
        <v>0.00612268518518519</v>
      </c>
      <c r="D10" s="75">
        <v>1</v>
      </c>
      <c r="E10" s="59">
        <v>0</v>
      </c>
      <c r="F10" s="196">
        <f t="shared" si="0"/>
        <v>0</v>
      </c>
      <c r="G10" s="75"/>
      <c r="H10" s="59"/>
      <c r="I10" s="191">
        <f t="shared" si="1"/>
      </c>
      <c r="J10" s="75">
        <v>2</v>
      </c>
      <c r="K10" s="59">
        <v>0</v>
      </c>
      <c r="L10" s="196">
        <f t="shared" si="2"/>
        <v>0</v>
      </c>
      <c r="M10" s="75">
        <v>2</v>
      </c>
      <c r="N10" s="59">
        <v>2</v>
      </c>
      <c r="O10" s="191">
        <f t="shared" si="3"/>
        <v>100</v>
      </c>
      <c r="P10" s="75">
        <f t="shared" si="4"/>
        <v>5</v>
      </c>
      <c r="Q10" s="59">
        <f t="shared" si="5"/>
        <v>2</v>
      </c>
      <c r="R10" s="76">
        <f t="shared" si="6"/>
        <v>40</v>
      </c>
      <c r="S10" s="104">
        <f t="shared" si="7"/>
        <v>2</v>
      </c>
      <c r="T10" s="66">
        <f t="shared" si="8"/>
        <v>-1</v>
      </c>
      <c r="U10" s="66">
        <f t="shared" si="9"/>
        <v>1</v>
      </c>
      <c r="V10" s="59"/>
      <c r="W10" s="85"/>
      <c r="X10" s="59"/>
      <c r="Y10" s="59"/>
      <c r="Z10" s="59">
        <v>2</v>
      </c>
      <c r="AA10" s="59">
        <v>1</v>
      </c>
      <c r="AB10" s="75">
        <v>3</v>
      </c>
      <c r="AC10" s="59">
        <v>2</v>
      </c>
      <c r="AD10" s="78">
        <v>1</v>
      </c>
      <c r="AE10" s="84">
        <f t="shared" si="10"/>
        <v>-3</v>
      </c>
      <c r="AF10" s="182">
        <f t="shared" si="11"/>
        <v>-4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thickBot="1">
      <c r="A11" s="104">
        <v>7</v>
      </c>
      <c r="B11" s="173" t="s">
        <v>41</v>
      </c>
      <c r="C11" s="181">
        <v>0.0214814814814815</v>
      </c>
      <c r="D11" s="86">
        <v>1</v>
      </c>
      <c r="E11" s="59">
        <v>1</v>
      </c>
      <c r="F11" s="196">
        <f t="shared" si="0"/>
        <v>100</v>
      </c>
      <c r="G11" s="75">
        <v>5</v>
      </c>
      <c r="H11" s="59">
        <v>2</v>
      </c>
      <c r="I11" s="191">
        <f t="shared" si="1"/>
        <v>40</v>
      </c>
      <c r="J11" s="75">
        <v>6</v>
      </c>
      <c r="K11" s="59">
        <v>1</v>
      </c>
      <c r="L11" s="196">
        <f t="shared" si="2"/>
        <v>16.7</v>
      </c>
      <c r="M11" s="75">
        <v>2</v>
      </c>
      <c r="N11" s="59">
        <v>0</v>
      </c>
      <c r="O11" s="191">
        <f t="shared" si="3"/>
        <v>0</v>
      </c>
      <c r="P11" s="75">
        <f t="shared" si="4"/>
        <v>14</v>
      </c>
      <c r="Q11" s="59">
        <f t="shared" si="5"/>
        <v>4</v>
      </c>
      <c r="R11" s="76">
        <f t="shared" si="6"/>
        <v>28.6</v>
      </c>
      <c r="S11" s="104">
        <f t="shared" si="7"/>
        <v>9</v>
      </c>
      <c r="T11" s="66">
        <f t="shared" si="8"/>
        <v>-6</v>
      </c>
      <c r="U11" s="66">
        <f t="shared" si="9"/>
        <v>1</v>
      </c>
      <c r="V11" s="59">
        <v>6</v>
      </c>
      <c r="W11" s="59">
        <v>1</v>
      </c>
      <c r="X11" s="59">
        <v>4</v>
      </c>
      <c r="Y11" s="59">
        <v>1</v>
      </c>
      <c r="Z11" s="59">
        <v>2</v>
      </c>
      <c r="AA11" s="59">
        <v>2</v>
      </c>
      <c r="AB11" s="75">
        <v>10</v>
      </c>
      <c r="AC11" s="59">
        <v>6</v>
      </c>
      <c r="AD11" s="78">
        <v>1</v>
      </c>
      <c r="AE11" s="84">
        <f t="shared" si="10"/>
        <v>-1</v>
      </c>
      <c r="AF11" s="182">
        <f t="shared" si="11"/>
        <v>-7</v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>
        <v>0.00608796296296296</v>
      </c>
      <c r="D12" s="86"/>
      <c r="E12" s="59"/>
      <c r="F12" s="196">
        <f t="shared" si="0"/>
      </c>
      <c r="G12" s="75"/>
      <c r="H12" s="59"/>
      <c r="I12" s="191">
        <f t="shared" si="1"/>
      </c>
      <c r="J12" s="75"/>
      <c r="K12" s="59"/>
      <c r="L12" s="196">
        <f t="shared" si="2"/>
      </c>
      <c r="M12" s="75"/>
      <c r="N12" s="59"/>
      <c r="O12" s="191">
        <f t="shared" si="3"/>
      </c>
      <c r="P12" s="75">
        <f t="shared" si="4"/>
        <v>0</v>
      </c>
      <c r="Q12" s="59">
        <f t="shared" si="5"/>
        <v>0</v>
      </c>
      <c r="R12" s="76">
        <f t="shared" si="6"/>
      </c>
      <c r="S12" s="104">
        <f t="shared" si="7"/>
        <v>0</v>
      </c>
      <c r="T12" s="66">
        <f t="shared" si="8"/>
        <v>0</v>
      </c>
      <c r="U12" s="66">
        <f t="shared" si="9"/>
        <v>1</v>
      </c>
      <c r="V12" s="59"/>
      <c r="W12" s="59"/>
      <c r="X12" s="59">
        <v>2</v>
      </c>
      <c r="Y12" s="59"/>
      <c r="Z12" s="59"/>
      <c r="AA12" s="59">
        <v>1</v>
      </c>
      <c r="AB12" s="75">
        <v>2</v>
      </c>
      <c r="AC12" s="59">
        <v>2</v>
      </c>
      <c r="AD12" s="78">
        <v>1</v>
      </c>
      <c r="AE12" s="84">
        <f t="shared" si="10"/>
        <v>-2</v>
      </c>
      <c r="AF12" s="182">
        <f t="shared" si="11"/>
        <v>-2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thickBot="1">
      <c r="A13" s="104">
        <v>9</v>
      </c>
      <c r="B13" s="173" t="s">
        <v>37</v>
      </c>
      <c r="C13" s="181">
        <v>0.0219328703703704</v>
      </c>
      <c r="D13" s="75">
        <v>9</v>
      </c>
      <c r="E13" s="59">
        <v>5</v>
      </c>
      <c r="F13" s="196">
        <f t="shared" si="0"/>
        <v>55.6</v>
      </c>
      <c r="G13" s="75">
        <v>1</v>
      </c>
      <c r="H13" s="59">
        <v>1</v>
      </c>
      <c r="I13" s="191">
        <f t="shared" si="1"/>
        <v>100</v>
      </c>
      <c r="J13" s="75">
        <v>1</v>
      </c>
      <c r="K13" s="59">
        <v>0</v>
      </c>
      <c r="L13" s="196">
        <f t="shared" si="2"/>
        <v>0</v>
      </c>
      <c r="M13" s="75">
        <v>10</v>
      </c>
      <c r="N13" s="59">
        <v>8</v>
      </c>
      <c r="O13" s="191">
        <f t="shared" si="3"/>
        <v>80</v>
      </c>
      <c r="P13" s="75">
        <f t="shared" si="4"/>
        <v>21</v>
      </c>
      <c r="Q13" s="59">
        <f t="shared" si="5"/>
        <v>14</v>
      </c>
      <c r="R13" s="76">
        <f t="shared" si="6"/>
        <v>66.7</v>
      </c>
      <c r="S13" s="104">
        <f t="shared" si="7"/>
        <v>20</v>
      </c>
      <c r="T13" s="66">
        <f t="shared" si="8"/>
        <v>7</v>
      </c>
      <c r="U13" s="66">
        <f t="shared" si="9"/>
        <v>1</v>
      </c>
      <c r="V13" s="59">
        <v>5</v>
      </c>
      <c r="W13" s="59">
        <v>3</v>
      </c>
      <c r="X13" s="59">
        <v>1</v>
      </c>
      <c r="Y13" s="59"/>
      <c r="Z13" s="59"/>
      <c r="AA13" s="59">
        <v>5</v>
      </c>
      <c r="AB13" s="75">
        <v>8</v>
      </c>
      <c r="AC13" s="59">
        <v>1</v>
      </c>
      <c r="AD13" s="78">
        <v>4</v>
      </c>
      <c r="AE13" s="84">
        <f t="shared" si="10"/>
        <v>1</v>
      </c>
      <c r="AF13" s="182">
        <f t="shared" si="11"/>
        <v>8</v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>
        <v>0.0218402777777778</v>
      </c>
      <c r="D14" s="75">
        <v>5</v>
      </c>
      <c r="E14" s="59">
        <v>1</v>
      </c>
      <c r="F14" s="196">
        <f t="shared" si="0"/>
        <v>20</v>
      </c>
      <c r="G14" s="75">
        <v>3</v>
      </c>
      <c r="H14" s="59">
        <v>0</v>
      </c>
      <c r="I14" s="191">
        <f t="shared" si="1"/>
        <v>0</v>
      </c>
      <c r="J14" s="75">
        <v>10</v>
      </c>
      <c r="K14" s="59">
        <v>3</v>
      </c>
      <c r="L14" s="196">
        <f t="shared" si="2"/>
        <v>30</v>
      </c>
      <c r="M14" s="75">
        <v>6</v>
      </c>
      <c r="N14" s="59">
        <v>2</v>
      </c>
      <c r="O14" s="191">
        <f t="shared" si="3"/>
        <v>33.3</v>
      </c>
      <c r="P14" s="75">
        <f t="shared" si="4"/>
        <v>24</v>
      </c>
      <c r="Q14" s="59">
        <f t="shared" si="5"/>
        <v>6</v>
      </c>
      <c r="R14" s="76">
        <f t="shared" si="6"/>
        <v>25</v>
      </c>
      <c r="S14" s="104">
        <f t="shared" si="7"/>
        <v>13</v>
      </c>
      <c r="T14" s="66">
        <f t="shared" si="8"/>
        <v>-12</v>
      </c>
      <c r="U14" s="66">
        <f t="shared" si="9"/>
        <v>1</v>
      </c>
      <c r="V14" s="59"/>
      <c r="W14" s="59">
        <v>1</v>
      </c>
      <c r="X14" s="59">
        <v>5</v>
      </c>
      <c r="Y14" s="59"/>
      <c r="Z14" s="59">
        <v>7</v>
      </c>
      <c r="AA14" s="59">
        <v>5</v>
      </c>
      <c r="AB14" s="75">
        <v>7</v>
      </c>
      <c r="AC14" s="59">
        <v>6</v>
      </c>
      <c r="AD14" s="78">
        <v>4</v>
      </c>
      <c r="AE14" s="84">
        <f t="shared" si="10"/>
        <v>1</v>
      </c>
      <c r="AF14" s="182">
        <f t="shared" si="11"/>
        <v>-11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0.0202199074074074</v>
      </c>
      <c r="D15" s="75">
        <v>2</v>
      </c>
      <c r="E15" s="59">
        <v>1</v>
      </c>
      <c r="F15" s="196">
        <f t="shared" si="0"/>
        <v>50</v>
      </c>
      <c r="G15" s="75">
        <v>2</v>
      </c>
      <c r="H15" s="59">
        <v>1</v>
      </c>
      <c r="I15" s="191">
        <f t="shared" si="1"/>
        <v>50</v>
      </c>
      <c r="J15" s="75"/>
      <c r="K15" s="59"/>
      <c r="L15" s="196">
        <f t="shared" si="2"/>
      </c>
      <c r="M15" s="75">
        <v>10</v>
      </c>
      <c r="N15" s="59">
        <v>6</v>
      </c>
      <c r="O15" s="191">
        <f t="shared" si="3"/>
        <v>60</v>
      </c>
      <c r="P15" s="75">
        <f t="shared" si="4"/>
        <v>14</v>
      </c>
      <c r="Q15" s="59">
        <f t="shared" si="5"/>
        <v>8</v>
      </c>
      <c r="R15" s="76">
        <f t="shared" si="6"/>
        <v>57.1</v>
      </c>
      <c r="S15" s="104">
        <f t="shared" si="7"/>
        <v>10</v>
      </c>
      <c r="T15" s="66">
        <f t="shared" si="8"/>
        <v>2</v>
      </c>
      <c r="U15" s="66">
        <f t="shared" si="9"/>
        <v>1</v>
      </c>
      <c r="V15" s="59">
        <v>4</v>
      </c>
      <c r="W15" s="59">
        <v>5</v>
      </c>
      <c r="X15" s="59">
        <v>2</v>
      </c>
      <c r="Y15" s="59">
        <v>1</v>
      </c>
      <c r="Z15" s="59">
        <v>1</v>
      </c>
      <c r="AA15" s="59">
        <v>8</v>
      </c>
      <c r="AB15" s="75">
        <v>5</v>
      </c>
      <c r="AC15" s="59">
        <v>1</v>
      </c>
      <c r="AD15" s="78">
        <v>3</v>
      </c>
      <c r="AE15" s="84">
        <f t="shared" si="10"/>
        <v>12</v>
      </c>
      <c r="AF15" s="182">
        <f t="shared" si="11"/>
        <v>14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thickBot="1">
      <c r="A16" s="104">
        <v>12</v>
      </c>
      <c r="B16" s="207" t="s">
        <v>40</v>
      </c>
      <c r="C16" s="181">
        <v>0.0134027777777778</v>
      </c>
      <c r="D16" s="75">
        <v>5</v>
      </c>
      <c r="E16" s="59">
        <v>5</v>
      </c>
      <c r="F16" s="196">
        <f t="shared" si="0"/>
        <v>100</v>
      </c>
      <c r="G16" s="75">
        <v>1</v>
      </c>
      <c r="H16" s="59">
        <v>0</v>
      </c>
      <c r="I16" s="191">
        <f t="shared" si="1"/>
        <v>0</v>
      </c>
      <c r="J16" s="75">
        <v>1</v>
      </c>
      <c r="K16" s="59">
        <v>0</v>
      </c>
      <c r="L16" s="196">
        <f t="shared" si="2"/>
        <v>0</v>
      </c>
      <c r="M16" s="75">
        <v>2</v>
      </c>
      <c r="N16" s="59">
        <v>1</v>
      </c>
      <c r="O16" s="191">
        <f t="shared" si="3"/>
        <v>50</v>
      </c>
      <c r="P16" s="75">
        <f t="shared" si="4"/>
        <v>9</v>
      </c>
      <c r="Q16" s="59">
        <f t="shared" si="5"/>
        <v>6</v>
      </c>
      <c r="R16" s="76">
        <f t="shared" si="6"/>
        <v>66.7</v>
      </c>
      <c r="S16" s="104">
        <f t="shared" si="7"/>
        <v>11</v>
      </c>
      <c r="T16" s="66">
        <f t="shared" si="8"/>
        <v>3</v>
      </c>
      <c r="U16" s="66">
        <f t="shared" si="9"/>
        <v>1</v>
      </c>
      <c r="V16" s="59">
        <v>8</v>
      </c>
      <c r="W16" s="59">
        <v>1</v>
      </c>
      <c r="X16" s="59">
        <v>5</v>
      </c>
      <c r="Y16" s="59"/>
      <c r="Z16" s="59">
        <v>1</v>
      </c>
      <c r="AA16" s="59">
        <v>3</v>
      </c>
      <c r="AB16" s="75">
        <v>5</v>
      </c>
      <c r="AC16" s="59"/>
      <c r="AD16" s="78">
        <v>3</v>
      </c>
      <c r="AE16" s="84">
        <f t="shared" si="10"/>
        <v>10</v>
      </c>
      <c r="AF16" s="182">
        <f t="shared" si="11"/>
        <v>13</v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181"/>
      <c r="D17" s="75"/>
      <c r="E17" s="59"/>
      <c r="F17" s="196">
        <f t="shared" si="0"/>
      </c>
      <c r="G17" s="75"/>
      <c r="H17" s="59"/>
      <c r="I17" s="191">
        <f t="shared" si="1"/>
      </c>
      <c r="J17" s="75"/>
      <c r="K17" s="59"/>
      <c r="L17" s="196">
        <f t="shared" si="2"/>
      </c>
      <c r="M17" s="75"/>
      <c r="N17" s="59"/>
      <c r="O17" s="191">
        <f t="shared" si="3"/>
      </c>
      <c r="P17" s="75">
        <f t="shared" si="4"/>
      </c>
      <c r="Q17" s="59">
        <f t="shared" si="5"/>
      </c>
      <c r="R17" s="76">
        <f t="shared" si="6"/>
      </c>
      <c r="S17" s="104">
        <f t="shared" si="7"/>
      </c>
      <c r="T17" s="66">
        <f t="shared" si="8"/>
      </c>
      <c r="U17" s="66">
        <f t="shared" si="9"/>
      </c>
      <c r="V17" s="59"/>
      <c r="W17" s="59"/>
      <c r="X17" s="59"/>
      <c r="Y17" s="59"/>
      <c r="Z17" s="59"/>
      <c r="AA17" s="59"/>
      <c r="AB17" s="75"/>
      <c r="AC17" s="59"/>
      <c r="AD17" s="78"/>
      <c r="AE17" s="84">
        <f t="shared" si="10"/>
      </c>
      <c r="AF17" s="182">
        <f t="shared" si="11"/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thickBot="1">
      <c r="A18" s="104">
        <v>14</v>
      </c>
      <c r="B18" s="173"/>
      <c r="C18" s="181"/>
      <c r="D18" s="75"/>
      <c r="E18" s="59"/>
      <c r="F18" s="196">
        <f t="shared" si="0"/>
      </c>
      <c r="G18" s="75"/>
      <c r="H18" s="59"/>
      <c r="I18" s="191">
        <f t="shared" si="1"/>
      </c>
      <c r="J18" s="75"/>
      <c r="K18" s="59"/>
      <c r="L18" s="196">
        <f t="shared" si="2"/>
      </c>
      <c r="M18" s="75"/>
      <c r="N18" s="59"/>
      <c r="O18" s="191">
        <f t="shared" si="3"/>
      </c>
      <c r="P18" s="75">
        <f t="shared" si="4"/>
      </c>
      <c r="Q18" s="59">
        <f t="shared" si="5"/>
      </c>
      <c r="R18" s="76">
        <f t="shared" si="6"/>
      </c>
      <c r="S18" s="104">
        <f t="shared" si="7"/>
      </c>
      <c r="T18" s="66">
        <f t="shared" si="8"/>
      </c>
      <c r="U18" s="66">
        <f t="shared" si="9"/>
      </c>
      <c r="V18" s="59"/>
      <c r="W18" s="59"/>
      <c r="X18" s="59"/>
      <c r="Y18" s="59"/>
      <c r="Z18" s="59"/>
      <c r="AA18" s="59"/>
      <c r="AB18" s="75"/>
      <c r="AC18" s="59"/>
      <c r="AD18" s="78"/>
      <c r="AE18" s="84">
        <f t="shared" si="10"/>
      </c>
      <c r="AF18" s="182">
        <f t="shared" si="11"/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thickBot="1">
      <c r="A19" s="104">
        <v>15</v>
      </c>
      <c r="B19" s="190"/>
      <c r="C19" s="181"/>
      <c r="D19" s="75"/>
      <c r="E19" s="59"/>
      <c r="F19" s="196">
        <f t="shared" si="0"/>
      </c>
      <c r="G19" s="75"/>
      <c r="H19" s="59"/>
      <c r="I19" s="191">
        <f t="shared" si="1"/>
      </c>
      <c r="J19" s="75"/>
      <c r="K19" s="59"/>
      <c r="L19" s="196">
        <f t="shared" si="2"/>
      </c>
      <c r="M19" s="75"/>
      <c r="N19" s="59"/>
      <c r="O19" s="191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59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181">
        <v>0.00431712962962963</v>
      </c>
      <c r="D20" s="75"/>
      <c r="E20" s="59"/>
      <c r="F20" s="196">
        <f t="shared" si="0"/>
      </c>
      <c r="G20" s="75"/>
      <c r="H20" s="59"/>
      <c r="I20" s="191">
        <f t="shared" si="1"/>
      </c>
      <c r="J20" s="75">
        <v>1</v>
      </c>
      <c r="K20" s="59">
        <v>0</v>
      </c>
      <c r="L20" s="196">
        <f t="shared" si="2"/>
        <v>0</v>
      </c>
      <c r="M20" s="75"/>
      <c r="N20" s="59"/>
      <c r="O20" s="191">
        <f t="shared" si="3"/>
      </c>
      <c r="P20" s="75">
        <f t="shared" si="4"/>
        <v>1</v>
      </c>
      <c r="Q20" s="59">
        <f t="shared" si="5"/>
        <v>0</v>
      </c>
      <c r="R20" s="76">
        <f t="shared" si="6"/>
        <v>0</v>
      </c>
      <c r="S20" s="104">
        <f t="shared" si="7"/>
        <v>0</v>
      </c>
      <c r="T20" s="66">
        <f t="shared" si="8"/>
        <v>-1</v>
      </c>
      <c r="U20" s="66">
        <f t="shared" si="9"/>
        <v>1</v>
      </c>
      <c r="V20" s="59"/>
      <c r="W20" s="59"/>
      <c r="X20" s="59"/>
      <c r="Y20" s="59"/>
      <c r="Z20" s="59">
        <v>1</v>
      </c>
      <c r="AA20" s="59">
        <v>1</v>
      </c>
      <c r="AB20" s="75">
        <v>1</v>
      </c>
      <c r="AC20" s="59">
        <v>2</v>
      </c>
      <c r="AD20" s="78">
        <v>2</v>
      </c>
      <c r="AE20" s="84">
        <f t="shared" si="10"/>
        <v>-3</v>
      </c>
      <c r="AF20" s="182">
        <f t="shared" si="11"/>
        <v>-4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181"/>
      <c r="D21" s="75"/>
      <c r="E21" s="59"/>
      <c r="F21" s="196">
        <f t="shared" si="0"/>
      </c>
      <c r="G21" s="75"/>
      <c r="H21" s="59"/>
      <c r="I21" s="191">
        <f t="shared" si="1"/>
      </c>
      <c r="J21" s="75"/>
      <c r="K21" s="59"/>
      <c r="L21" s="196">
        <f t="shared" si="2"/>
      </c>
      <c r="M21" s="75"/>
      <c r="N21" s="59"/>
      <c r="O21" s="191">
        <f t="shared" si="3"/>
      </c>
      <c r="P21" s="75">
        <f t="shared" si="4"/>
      </c>
      <c r="Q21" s="59">
        <f t="shared" si="5"/>
      </c>
      <c r="R21" s="76">
        <f t="shared" si="6"/>
      </c>
      <c r="S21" s="104">
        <f t="shared" si="7"/>
      </c>
      <c r="T21" s="66">
        <f t="shared" si="8"/>
      </c>
      <c r="U21" s="66">
        <f t="shared" si="9"/>
      </c>
      <c r="V21" s="59"/>
      <c r="W21" s="59"/>
      <c r="X21" s="59"/>
      <c r="Y21" s="59"/>
      <c r="Z21" s="59"/>
      <c r="AA21" s="59"/>
      <c r="AB21" s="75"/>
      <c r="AC21" s="59"/>
      <c r="AD21" s="78"/>
      <c r="AE21" s="84">
        <f t="shared" si="10"/>
      </c>
      <c r="AF21" s="182">
        <f t="shared" si="11"/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>
        <v>0.0142708333333333</v>
      </c>
      <c r="D22" s="75">
        <v>1</v>
      </c>
      <c r="E22" s="59">
        <v>1</v>
      </c>
      <c r="F22" s="196">
        <f t="shared" si="0"/>
        <v>100</v>
      </c>
      <c r="G22" s="75"/>
      <c r="H22" s="59"/>
      <c r="I22" s="191">
        <f t="shared" si="1"/>
      </c>
      <c r="J22" s="75">
        <v>6</v>
      </c>
      <c r="K22" s="59">
        <v>0</v>
      </c>
      <c r="L22" s="196">
        <f t="shared" si="2"/>
        <v>0</v>
      </c>
      <c r="M22" s="75"/>
      <c r="N22" s="59"/>
      <c r="O22" s="191">
        <f t="shared" si="3"/>
      </c>
      <c r="P22" s="75">
        <f t="shared" si="4"/>
        <v>7</v>
      </c>
      <c r="Q22" s="59">
        <f t="shared" si="5"/>
        <v>1</v>
      </c>
      <c r="R22" s="76">
        <f t="shared" si="6"/>
        <v>14.3</v>
      </c>
      <c r="S22" s="104">
        <f t="shared" si="7"/>
        <v>2</v>
      </c>
      <c r="T22" s="66">
        <f t="shared" si="8"/>
        <v>-5</v>
      </c>
      <c r="U22" s="66">
        <f t="shared" si="9"/>
        <v>1</v>
      </c>
      <c r="V22" s="59"/>
      <c r="W22" s="59"/>
      <c r="X22" s="59">
        <v>1</v>
      </c>
      <c r="Y22" s="59"/>
      <c r="Z22" s="59">
        <v>1</v>
      </c>
      <c r="AA22" s="59"/>
      <c r="AB22" s="75">
        <v>1</v>
      </c>
      <c r="AC22" s="59">
        <v>1</v>
      </c>
      <c r="AD22" s="78">
        <v>2</v>
      </c>
      <c r="AE22" s="84">
        <f t="shared" si="10"/>
        <v>-2</v>
      </c>
      <c r="AF22" s="182">
        <f t="shared" si="11"/>
        <v>-7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thickBot="1">
      <c r="A23" s="105">
        <v>19</v>
      </c>
      <c r="B23" s="173"/>
      <c r="C23" s="65"/>
      <c r="D23" s="93"/>
      <c r="E23" s="94"/>
      <c r="F23" s="199">
        <f t="shared" si="0"/>
      </c>
      <c r="G23" s="93"/>
      <c r="H23" s="94"/>
      <c r="I23" s="200">
        <f t="shared" si="1"/>
      </c>
      <c r="J23" s="93"/>
      <c r="K23" s="94"/>
      <c r="L23" s="199">
        <f t="shared" si="2"/>
      </c>
      <c r="M23" s="93"/>
      <c r="N23" s="94"/>
      <c r="O23" s="200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1" t="s">
        <v>59</v>
      </c>
      <c r="B24" s="54"/>
      <c r="C24" s="192">
        <f>SUM(C7:C23)*60*24</f>
        <v>200</v>
      </c>
      <c r="D24" s="56">
        <f>SUM(D7:D23)</f>
        <v>25</v>
      </c>
      <c r="E24" s="57">
        <f>SUM(E7:E23)</f>
        <v>14</v>
      </c>
      <c r="F24" s="77">
        <f t="shared" si="0"/>
        <v>56</v>
      </c>
      <c r="G24" s="56">
        <f>SUM(G7:G23)</f>
        <v>13</v>
      </c>
      <c r="H24" s="57">
        <f>SUM(H7:H23)</f>
        <v>5</v>
      </c>
      <c r="I24" s="77">
        <f t="shared" si="1"/>
        <v>38.5</v>
      </c>
      <c r="J24" s="56">
        <f>SUM(J7:J23)</f>
        <v>28</v>
      </c>
      <c r="K24" s="57">
        <f>SUM(K7:K23)</f>
        <v>4</v>
      </c>
      <c r="L24" s="77">
        <f t="shared" si="2"/>
        <v>14.3</v>
      </c>
      <c r="M24" s="56">
        <f>SUM(M7:M23)</f>
        <v>32</v>
      </c>
      <c r="N24" s="57">
        <f>SUM(N7:N23)</f>
        <v>19</v>
      </c>
      <c r="O24" s="77">
        <f t="shared" si="3"/>
        <v>59.4</v>
      </c>
      <c r="P24" s="56">
        <f>SUM(P7:P23)</f>
        <v>98</v>
      </c>
      <c r="Q24" s="57">
        <f>SUM(Q7:Q23)</f>
        <v>42</v>
      </c>
      <c r="R24" s="77">
        <f>IF(P24=0,"",Q24/P24*100)</f>
        <v>42.9</v>
      </c>
      <c r="S24" s="180">
        <f>SUM(S7:S23)</f>
        <v>69</v>
      </c>
      <c r="T24" s="55">
        <f>SUM(T7:T23)</f>
        <v>-14</v>
      </c>
      <c r="U24" s="55"/>
      <c r="V24" s="56">
        <f aca="true" t="shared" si="12" ref="V24:AF24">SUM(V7:V23)</f>
        <v>23</v>
      </c>
      <c r="W24" s="57">
        <f t="shared" si="12"/>
        <v>11</v>
      </c>
      <c r="X24" s="57">
        <f t="shared" si="12"/>
        <v>21</v>
      </c>
      <c r="Y24" s="57">
        <f t="shared" si="12"/>
        <v>2</v>
      </c>
      <c r="Z24" s="57">
        <f t="shared" si="12"/>
        <v>17</v>
      </c>
      <c r="AA24" s="58">
        <f t="shared" si="12"/>
        <v>26</v>
      </c>
      <c r="AB24" s="56">
        <f t="shared" si="12"/>
        <v>43</v>
      </c>
      <c r="AC24" s="57">
        <f t="shared" si="12"/>
        <v>25</v>
      </c>
      <c r="AD24" s="58">
        <f t="shared" si="12"/>
        <v>24</v>
      </c>
      <c r="AE24" s="55">
        <f t="shared" si="12"/>
        <v>8</v>
      </c>
      <c r="AF24" s="55">
        <f t="shared" si="12"/>
        <v>-6</v>
      </c>
    </row>
  </sheetData>
  <mergeCells count="1">
    <mergeCell ref="R2:S2"/>
  </mergeCells>
  <printOptions horizontalCentered="1" verticalCentered="1"/>
  <pageMargins left="0.36" right="0.62" top="0.6" bottom="0.68" header="0.5" footer="0.42"/>
  <pageSetup blackAndWhite="1" fitToHeight="3" fitToWidth="1" horizontalDpi="600" verticalDpi="6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1:BG24"/>
  <sheetViews>
    <sheetView zoomScale="85" zoomScaleNormal="85" workbookViewId="0" topLeftCell="A1">
      <selection activeCell="A23" activeCellId="3" sqref="A7:IV8 A16:IV16 A18:IV19 A23:IV23"/>
    </sheetView>
  </sheetViews>
  <sheetFormatPr defaultColWidth="9.00390625" defaultRowHeight="12.75"/>
  <cols>
    <col min="1" max="1" width="3.25390625" style="1" customWidth="1"/>
    <col min="2" max="2" width="11.25390625" style="2" customWidth="1"/>
    <col min="3" max="3" width="8.125" style="49" customWidth="1"/>
    <col min="4" max="4" width="4.25390625" style="0" customWidth="1"/>
    <col min="5" max="5" width="4.75390625" style="0" customWidth="1"/>
    <col min="6" max="6" width="6.625" style="0" customWidth="1"/>
    <col min="7" max="7" width="4.25390625" style="0" customWidth="1"/>
    <col min="8" max="8" width="4.75390625" style="0" customWidth="1"/>
    <col min="9" max="9" width="6.625" style="0" customWidth="1"/>
    <col min="10" max="10" width="4.625" style="0" customWidth="1"/>
    <col min="11" max="11" width="4.875" style="0" customWidth="1"/>
    <col min="12" max="12" width="6.625" style="0" customWidth="1"/>
    <col min="13" max="13" width="4.25390625" style="0" customWidth="1"/>
    <col min="14" max="14" width="4.75390625" style="0" customWidth="1"/>
    <col min="15" max="15" width="6.625" style="0" customWidth="1"/>
    <col min="16" max="17" width="4.75390625" style="0" customWidth="1"/>
    <col min="18" max="18" width="6.625" style="0" customWidth="1"/>
    <col min="19" max="19" width="5.125" style="0" customWidth="1"/>
    <col min="20" max="20" width="4.875" style="0" customWidth="1"/>
    <col min="21" max="21" width="4.00390625" style="0" customWidth="1"/>
    <col min="22" max="23" width="4.375" style="0" customWidth="1"/>
    <col min="24" max="24" width="4.25390625" style="0" customWidth="1"/>
    <col min="25" max="26" width="4.375" style="0" customWidth="1"/>
    <col min="27" max="27" width="4.125" style="0" customWidth="1"/>
    <col min="28" max="28" width="4.375" style="0" customWidth="1"/>
    <col min="29" max="29" width="4.25390625" style="0" customWidth="1"/>
    <col min="30" max="30" width="4.00390625" style="0" customWidth="1"/>
    <col min="31" max="31" width="4.125" style="0" customWidth="1"/>
    <col min="32" max="32" width="4.375" style="0" customWidth="1"/>
    <col min="34" max="59" width="5.25390625" style="0" customWidth="1"/>
  </cols>
  <sheetData>
    <row r="1" spans="1:32" ht="38.25" customHeight="1">
      <c r="A1" s="12"/>
      <c r="B1" s="208" t="s">
        <v>64</v>
      </c>
      <c r="C1" s="43"/>
      <c r="D1" s="13"/>
      <c r="E1" s="13"/>
      <c r="F1" s="13"/>
      <c r="G1" s="13"/>
      <c r="H1" s="13"/>
      <c r="I1" s="13"/>
      <c r="J1" s="13"/>
      <c r="K1" s="14"/>
      <c r="L1" s="213" t="s">
        <v>83</v>
      </c>
      <c r="M1" s="213"/>
      <c r="N1" s="213"/>
      <c r="O1" s="213"/>
      <c r="P1" s="213"/>
      <c r="Q1" s="213"/>
      <c r="R1" s="213"/>
      <c r="S1" s="213"/>
      <c r="T1" s="213" t="s">
        <v>84</v>
      </c>
      <c r="U1" s="213"/>
      <c r="V1" s="213"/>
      <c r="W1" s="213"/>
      <c r="X1" s="213"/>
      <c r="Y1" s="213"/>
      <c r="Z1" s="15"/>
      <c r="AA1" s="15"/>
      <c r="AB1" s="15"/>
      <c r="AC1" s="15"/>
      <c r="AD1" s="15"/>
      <c r="AE1" s="15"/>
      <c r="AF1" s="17"/>
    </row>
    <row r="2" spans="1:32" ht="18" customHeight="1" thickBot="1">
      <c r="A2" s="18"/>
      <c r="B2" s="209" t="s">
        <v>58</v>
      </c>
      <c r="C2" s="215"/>
      <c r="D2" s="83"/>
      <c r="E2" s="216" t="s">
        <v>27</v>
      </c>
      <c r="F2" s="217">
        <v>9</v>
      </c>
      <c r="G2" s="215"/>
      <c r="H2" s="218"/>
      <c r="I2" s="219"/>
      <c r="J2" s="219"/>
      <c r="K2" s="220"/>
      <c r="L2" s="83"/>
      <c r="M2" s="83" t="s">
        <v>1</v>
      </c>
      <c r="N2" s="83"/>
      <c r="O2" s="83" t="s">
        <v>74</v>
      </c>
      <c r="P2" s="221"/>
      <c r="Q2" s="222"/>
      <c r="T2" s="353">
        <v>39053</v>
      </c>
      <c r="U2" s="353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/>
    </row>
    <row r="3" spans="1:32" ht="16.5" customHeight="1" thickBot="1">
      <c r="A3" s="22"/>
      <c r="B3" s="22"/>
      <c r="C3" s="45"/>
      <c r="D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2"/>
      <c r="V3" s="23" t="s">
        <v>3</v>
      </c>
      <c r="W3" s="7"/>
      <c r="X3" s="7"/>
      <c r="Y3" s="7"/>
      <c r="Z3" s="7"/>
      <c r="AA3" s="7"/>
      <c r="AB3" s="7"/>
      <c r="AC3" s="7"/>
      <c r="AD3" s="7"/>
      <c r="AE3" s="8"/>
      <c r="AF3" s="22"/>
    </row>
    <row r="4" spans="1:32" ht="71.25" customHeight="1" thickBot="1">
      <c r="A4" s="40" t="s">
        <v>4</v>
      </c>
      <c r="B4" s="24" t="s">
        <v>5</v>
      </c>
      <c r="C4" s="46" t="s">
        <v>6</v>
      </c>
      <c r="D4" s="71" t="s">
        <v>7</v>
      </c>
      <c r="E4" s="72"/>
      <c r="F4" s="73"/>
      <c r="G4" s="71" t="s">
        <v>8</v>
      </c>
      <c r="H4" s="72"/>
      <c r="I4" s="73"/>
      <c r="J4" s="71" t="s">
        <v>9</v>
      </c>
      <c r="K4" s="72"/>
      <c r="L4" s="73"/>
      <c r="M4" s="71" t="s">
        <v>10</v>
      </c>
      <c r="N4" s="72"/>
      <c r="O4" s="73"/>
      <c r="P4" s="67" t="s">
        <v>11</v>
      </c>
      <c r="Q4" s="68"/>
      <c r="R4" s="69"/>
      <c r="S4" s="25" t="s">
        <v>12</v>
      </c>
      <c r="T4" s="41" t="s">
        <v>13</v>
      </c>
      <c r="U4" s="39"/>
      <c r="V4" s="34" t="s">
        <v>16</v>
      </c>
      <c r="W4" s="184" t="s">
        <v>15</v>
      </c>
      <c r="X4" s="184" t="s">
        <v>17</v>
      </c>
      <c r="Y4" s="184" t="s">
        <v>44</v>
      </c>
      <c r="Z4" s="185" t="s">
        <v>18</v>
      </c>
      <c r="AA4" s="36" t="s">
        <v>14</v>
      </c>
      <c r="AB4" s="34" t="s">
        <v>19</v>
      </c>
      <c r="AC4" s="35" t="s">
        <v>20</v>
      </c>
      <c r="AD4" s="36" t="s">
        <v>21</v>
      </c>
      <c r="AE4" s="41" t="s">
        <v>13</v>
      </c>
      <c r="AF4" s="42" t="s">
        <v>22</v>
      </c>
    </row>
    <row r="5" spans="1:32" ht="9" customHeight="1" thickBot="1">
      <c r="A5" s="26"/>
      <c r="B5" s="27"/>
      <c r="C5" s="47"/>
      <c r="D5" s="31" t="s">
        <v>23</v>
      </c>
      <c r="E5" s="32" t="s">
        <v>24</v>
      </c>
      <c r="F5" s="74" t="s">
        <v>25</v>
      </c>
      <c r="G5" s="31" t="s">
        <v>23</v>
      </c>
      <c r="H5" s="32" t="s">
        <v>24</v>
      </c>
      <c r="I5" s="74" t="s">
        <v>25</v>
      </c>
      <c r="J5" s="31" t="s">
        <v>23</v>
      </c>
      <c r="K5" s="32" t="s">
        <v>24</v>
      </c>
      <c r="L5" s="74" t="s">
        <v>25</v>
      </c>
      <c r="M5" s="31" t="s">
        <v>23</v>
      </c>
      <c r="N5" s="32" t="s">
        <v>24</v>
      </c>
      <c r="O5" s="74" t="s">
        <v>25</v>
      </c>
      <c r="P5" s="31" t="s">
        <v>23</v>
      </c>
      <c r="Q5" s="32" t="s">
        <v>24</v>
      </c>
      <c r="R5" s="74" t="s">
        <v>25</v>
      </c>
      <c r="S5" s="26"/>
      <c r="T5" s="30"/>
      <c r="U5" s="87"/>
      <c r="V5" s="37"/>
      <c r="W5" s="28"/>
      <c r="X5" s="28"/>
      <c r="Y5" s="28"/>
      <c r="Z5" s="152"/>
      <c r="AA5" s="29"/>
      <c r="AB5" s="37"/>
      <c r="AC5" s="28"/>
      <c r="AD5" s="29"/>
      <c r="AE5" s="26"/>
      <c r="AF5" s="26"/>
    </row>
    <row r="6" spans="1:32" ht="3" customHeight="1" thickBot="1" thickTop="1">
      <c r="A6" s="11"/>
      <c r="B6" s="3"/>
      <c r="C6" s="48"/>
      <c r="D6" s="9"/>
      <c r="E6" s="3"/>
      <c r="F6" s="10"/>
      <c r="G6" s="9"/>
      <c r="H6" s="33"/>
      <c r="I6" s="10"/>
      <c r="J6" s="9"/>
      <c r="K6" s="3"/>
      <c r="L6" s="10"/>
      <c r="M6" s="9"/>
      <c r="N6" s="3"/>
      <c r="O6" s="10"/>
      <c r="P6" s="9"/>
      <c r="Q6" s="3"/>
      <c r="R6" s="10"/>
      <c r="S6" s="11"/>
      <c r="T6" s="11"/>
      <c r="U6" s="87"/>
      <c r="V6" s="9"/>
      <c r="W6" s="3"/>
      <c r="X6" s="3"/>
      <c r="Y6" s="3"/>
      <c r="Z6" s="153"/>
      <c r="AA6" s="10"/>
      <c r="AB6" s="9"/>
      <c r="AC6" s="3"/>
      <c r="AD6" s="10"/>
      <c r="AE6" s="11"/>
      <c r="AF6" s="11"/>
    </row>
    <row r="7" spans="1:59" s="62" customFormat="1" ht="22.5" customHeight="1" hidden="1" thickBot="1">
      <c r="A7" s="104">
        <v>0</v>
      </c>
      <c r="B7" s="173"/>
      <c r="C7" s="66"/>
      <c r="D7" s="75"/>
      <c r="E7" s="59"/>
      <c r="F7" s="196">
        <f aca="true" t="shared" si="0" ref="F7:F24">IF(D7=0,"",E7/D7*100)</f>
      </c>
      <c r="G7" s="75"/>
      <c r="H7" s="59"/>
      <c r="I7" s="191">
        <f aca="true" t="shared" si="1" ref="I7:I24">IF(G7=0,"",H7/G7*100)</f>
      </c>
      <c r="J7" s="75"/>
      <c r="K7" s="59"/>
      <c r="L7" s="196">
        <f aca="true" t="shared" si="2" ref="L7:L24">IF(J7=0,"",K7/J7*100)</f>
      </c>
      <c r="M7" s="75"/>
      <c r="N7" s="59"/>
      <c r="O7" s="191">
        <f aca="true" t="shared" si="3" ref="O7:O24">IF(M7=0,"",N7/M7*100)</f>
      </c>
      <c r="P7" s="75">
        <f aca="true" t="shared" si="4" ref="P7:P23">IF(U7="","",D7+G7+J7+M7)</f>
      </c>
      <c r="Q7" s="59">
        <f aca="true" t="shared" si="5" ref="Q7:Q23">IF(P7="","",E7+H7+K7+N7)</f>
      </c>
      <c r="R7" s="76">
        <f aca="true" t="shared" si="6" ref="R7:R23">IF(OR(P7=0,U7=""),"",Q7/P7*100)</f>
      </c>
      <c r="S7" s="104">
        <f aca="true" t="shared" si="7" ref="S7:S23">IF(U7="","",(E7*2)+(H7*2)+(K7*3)+N7)</f>
      </c>
      <c r="T7" s="66">
        <f aca="true" t="shared" si="8" ref="T7:T23">IF(U7="","",(2*Q7)-P7)</f>
      </c>
      <c r="U7" s="66">
        <f aca="true" t="shared" si="9" ref="U7:U23">IF(C7&gt;0,1,"")</f>
      </c>
      <c r="V7" s="75"/>
      <c r="W7" s="59"/>
      <c r="X7" s="59"/>
      <c r="Y7" s="59"/>
      <c r="Z7" s="111"/>
      <c r="AA7" s="78"/>
      <c r="AB7" s="60"/>
      <c r="AC7" s="61"/>
      <c r="AD7" s="84"/>
      <c r="AE7" s="84">
        <f aca="true" t="shared" si="10" ref="AE7:AE23">IF(U7="","",SUM(V7:AA7)-SUM(AB7:AD7))</f>
      </c>
      <c r="AF7" s="182">
        <f aca="true" t="shared" si="11" ref="AF7:AF23">IF(U7="","",T7+AE7)</f>
      </c>
      <c r="AH7" s="52"/>
      <c r="AI7" s="52"/>
      <c r="AJ7" s="80"/>
      <c r="AK7" s="52"/>
      <c r="AL7" s="52"/>
      <c r="AM7" s="80"/>
      <c r="AN7" s="52"/>
      <c r="AO7" s="52"/>
      <c r="AP7" s="80"/>
      <c r="AQ7" s="52"/>
      <c r="AR7" s="52"/>
      <c r="AS7" s="80"/>
      <c r="AT7" s="52"/>
      <c r="AU7" s="52"/>
      <c r="AV7" s="8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59" s="62" customFormat="1" ht="22.5" customHeight="1" hidden="1" thickBot="1">
      <c r="A8" s="104">
        <v>4</v>
      </c>
      <c r="B8" s="173" t="s">
        <v>55</v>
      </c>
      <c r="C8" s="181"/>
      <c r="D8" s="75"/>
      <c r="E8" s="59"/>
      <c r="F8" s="196">
        <f t="shared" si="0"/>
      </c>
      <c r="G8" s="75"/>
      <c r="H8" s="59"/>
      <c r="I8" s="191">
        <f t="shared" si="1"/>
      </c>
      <c r="J8" s="75"/>
      <c r="K8" s="59"/>
      <c r="L8" s="196">
        <f t="shared" si="2"/>
      </c>
      <c r="M8" s="75"/>
      <c r="N8" s="59"/>
      <c r="O8" s="191">
        <f t="shared" si="3"/>
      </c>
      <c r="P8" s="75">
        <f t="shared" si="4"/>
      </c>
      <c r="Q8" s="59">
        <f t="shared" si="5"/>
      </c>
      <c r="R8" s="76">
        <f t="shared" si="6"/>
      </c>
      <c r="S8" s="104">
        <f t="shared" si="7"/>
      </c>
      <c r="T8" s="66">
        <f t="shared" si="8"/>
      </c>
      <c r="U8" s="66">
        <f t="shared" si="9"/>
      </c>
      <c r="V8" s="75"/>
      <c r="W8" s="59"/>
      <c r="X8" s="59"/>
      <c r="Y8" s="59"/>
      <c r="Z8" s="111"/>
      <c r="AA8" s="78"/>
      <c r="AB8" s="75"/>
      <c r="AC8" s="59"/>
      <c r="AD8" s="78"/>
      <c r="AE8" s="84">
        <f t="shared" si="10"/>
      </c>
      <c r="AF8" s="182">
        <f t="shared" si="11"/>
      </c>
      <c r="AH8" s="52"/>
      <c r="AI8" s="52"/>
      <c r="AJ8" s="80"/>
      <c r="AK8" s="52"/>
      <c r="AL8" s="52"/>
      <c r="AM8" s="80"/>
      <c r="AN8" s="52"/>
      <c r="AO8" s="52"/>
      <c r="AP8" s="80"/>
      <c r="AQ8" s="52"/>
      <c r="AR8" s="52"/>
      <c r="AS8" s="80"/>
      <c r="AT8" s="52"/>
      <c r="AU8" s="52"/>
      <c r="AV8" s="8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59" s="62" customFormat="1" ht="22.5" customHeight="1" thickBot="1">
      <c r="A9" s="104">
        <v>5</v>
      </c>
      <c r="B9" s="173" t="s">
        <v>34</v>
      </c>
      <c r="C9" s="181">
        <v>0.0103125</v>
      </c>
      <c r="D9" s="86"/>
      <c r="E9" s="59"/>
      <c r="F9" s="196">
        <f t="shared" si="0"/>
      </c>
      <c r="G9" s="75">
        <v>1</v>
      </c>
      <c r="H9" s="59">
        <v>0</v>
      </c>
      <c r="I9" s="191">
        <f t="shared" si="1"/>
        <v>0</v>
      </c>
      <c r="J9" s="75">
        <v>1</v>
      </c>
      <c r="K9" s="59">
        <v>0</v>
      </c>
      <c r="L9" s="196">
        <f t="shared" si="2"/>
        <v>0</v>
      </c>
      <c r="M9" s="75"/>
      <c r="N9" s="59"/>
      <c r="O9" s="191">
        <f t="shared" si="3"/>
      </c>
      <c r="P9" s="75">
        <f t="shared" si="4"/>
        <v>2</v>
      </c>
      <c r="Q9" s="59">
        <f t="shared" si="5"/>
        <v>0</v>
      </c>
      <c r="R9" s="76">
        <f t="shared" si="6"/>
        <v>0</v>
      </c>
      <c r="S9" s="104">
        <f t="shared" si="7"/>
        <v>0</v>
      </c>
      <c r="T9" s="66">
        <f t="shared" si="8"/>
        <v>-2</v>
      </c>
      <c r="U9" s="66">
        <f t="shared" si="9"/>
        <v>1</v>
      </c>
      <c r="V9" s="75">
        <v>1</v>
      </c>
      <c r="W9" s="59"/>
      <c r="X9" s="59"/>
      <c r="Y9" s="59"/>
      <c r="Z9" s="111">
        <v>2</v>
      </c>
      <c r="AA9" s="78">
        <v>1</v>
      </c>
      <c r="AB9" s="75">
        <v>6</v>
      </c>
      <c r="AC9" s="59">
        <v>5</v>
      </c>
      <c r="AD9" s="78">
        <v>3</v>
      </c>
      <c r="AE9" s="84">
        <f t="shared" si="10"/>
        <v>-10</v>
      </c>
      <c r="AF9" s="182">
        <f t="shared" si="11"/>
        <v>-12</v>
      </c>
      <c r="AH9" s="52"/>
      <c r="AI9" s="52"/>
      <c r="AJ9" s="80"/>
      <c r="AK9" s="52"/>
      <c r="AL9" s="52"/>
      <c r="AM9" s="80"/>
      <c r="AN9" s="52"/>
      <c r="AO9" s="52"/>
      <c r="AP9" s="80"/>
      <c r="AQ9" s="52"/>
      <c r="AR9" s="52"/>
      <c r="AS9" s="80"/>
      <c r="AT9" s="52"/>
      <c r="AU9" s="52"/>
      <c r="AV9" s="8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59" s="62" customFormat="1" ht="22.5" customHeight="1" thickBot="1">
      <c r="A10" s="104">
        <v>6</v>
      </c>
      <c r="B10" s="173" t="s">
        <v>49</v>
      </c>
      <c r="C10" s="181">
        <v>0.00577546296296296</v>
      </c>
      <c r="D10" s="75"/>
      <c r="E10" s="59"/>
      <c r="F10" s="196">
        <f t="shared" si="0"/>
      </c>
      <c r="G10" s="75"/>
      <c r="H10" s="59"/>
      <c r="I10" s="191">
        <f t="shared" si="1"/>
      </c>
      <c r="J10" s="75"/>
      <c r="K10" s="59"/>
      <c r="L10" s="196">
        <f t="shared" si="2"/>
      </c>
      <c r="M10" s="75">
        <v>2</v>
      </c>
      <c r="N10" s="59">
        <v>2</v>
      </c>
      <c r="O10" s="191">
        <f t="shared" si="3"/>
        <v>100</v>
      </c>
      <c r="P10" s="75">
        <f t="shared" si="4"/>
        <v>2</v>
      </c>
      <c r="Q10" s="59">
        <f t="shared" si="5"/>
        <v>2</v>
      </c>
      <c r="R10" s="76">
        <f t="shared" si="6"/>
        <v>100</v>
      </c>
      <c r="S10" s="104">
        <f t="shared" si="7"/>
        <v>2</v>
      </c>
      <c r="T10" s="66">
        <f t="shared" si="8"/>
        <v>2</v>
      </c>
      <c r="U10" s="66">
        <f t="shared" si="9"/>
        <v>1</v>
      </c>
      <c r="V10" s="59">
        <v>3</v>
      </c>
      <c r="W10" s="85">
        <v>1</v>
      </c>
      <c r="X10" s="59"/>
      <c r="Y10" s="59"/>
      <c r="Z10" s="59"/>
      <c r="AA10" s="59">
        <v>2</v>
      </c>
      <c r="AB10" s="75">
        <v>1</v>
      </c>
      <c r="AC10" s="59">
        <v>1</v>
      </c>
      <c r="AD10" s="78">
        <v>2</v>
      </c>
      <c r="AE10" s="84">
        <f t="shared" si="10"/>
        <v>2</v>
      </c>
      <c r="AF10" s="182">
        <f t="shared" si="11"/>
        <v>4</v>
      </c>
      <c r="AH10" s="52"/>
      <c r="AI10" s="52"/>
      <c r="AJ10" s="80"/>
      <c r="AK10" s="52"/>
      <c r="AL10" s="52"/>
      <c r="AM10" s="80"/>
      <c r="AN10" s="52"/>
      <c r="AO10" s="52"/>
      <c r="AP10" s="80"/>
      <c r="AQ10" s="52"/>
      <c r="AR10" s="52"/>
      <c r="AS10" s="80"/>
      <c r="AT10" s="52"/>
      <c r="AU10" s="52"/>
      <c r="AV10" s="80"/>
      <c r="AW10" s="52"/>
      <c r="AX10" s="52"/>
      <c r="AY10" s="52"/>
      <c r="AZ10" s="52"/>
      <c r="BA10" s="81"/>
      <c r="BB10" s="52"/>
      <c r="BC10" s="52"/>
      <c r="BD10" s="52"/>
      <c r="BE10" s="52"/>
      <c r="BF10" s="52"/>
      <c r="BG10" s="52"/>
    </row>
    <row r="11" spans="1:59" s="62" customFormat="1" ht="22.5" customHeight="1" thickBot="1">
      <c r="A11" s="104">
        <v>7</v>
      </c>
      <c r="B11" s="173" t="s">
        <v>41</v>
      </c>
      <c r="C11" s="181">
        <v>0.01375</v>
      </c>
      <c r="D11" s="86">
        <v>3</v>
      </c>
      <c r="E11" s="59">
        <v>2</v>
      </c>
      <c r="F11" s="196">
        <f t="shared" si="0"/>
        <v>66.7</v>
      </c>
      <c r="G11" s="75">
        <v>4</v>
      </c>
      <c r="H11" s="59">
        <v>2</v>
      </c>
      <c r="I11" s="191">
        <f t="shared" si="1"/>
        <v>50</v>
      </c>
      <c r="J11" s="75">
        <v>1</v>
      </c>
      <c r="K11" s="59">
        <v>0</v>
      </c>
      <c r="L11" s="196">
        <f t="shared" si="2"/>
        <v>0</v>
      </c>
      <c r="M11" s="75">
        <v>6</v>
      </c>
      <c r="N11" s="59">
        <v>3</v>
      </c>
      <c r="O11" s="191">
        <f t="shared" si="3"/>
        <v>50</v>
      </c>
      <c r="P11" s="75">
        <f t="shared" si="4"/>
        <v>14</v>
      </c>
      <c r="Q11" s="59">
        <f t="shared" si="5"/>
        <v>7</v>
      </c>
      <c r="R11" s="76">
        <f t="shared" si="6"/>
        <v>50</v>
      </c>
      <c r="S11" s="104">
        <f t="shared" si="7"/>
        <v>11</v>
      </c>
      <c r="T11" s="66">
        <f t="shared" si="8"/>
        <v>0</v>
      </c>
      <c r="U11" s="66">
        <f t="shared" si="9"/>
        <v>1</v>
      </c>
      <c r="V11" s="59">
        <v>2</v>
      </c>
      <c r="W11" s="59">
        <v>1</v>
      </c>
      <c r="X11" s="59">
        <v>3</v>
      </c>
      <c r="Y11" s="59"/>
      <c r="Z11" s="59">
        <v>1</v>
      </c>
      <c r="AA11" s="59">
        <v>3</v>
      </c>
      <c r="AB11" s="75">
        <v>8</v>
      </c>
      <c r="AC11" s="59">
        <v>2</v>
      </c>
      <c r="AD11" s="78">
        <v>3</v>
      </c>
      <c r="AE11" s="84">
        <f t="shared" si="10"/>
        <v>-3</v>
      </c>
      <c r="AF11" s="182">
        <f t="shared" si="11"/>
        <v>-3</v>
      </c>
      <c r="AH11" s="82"/>
      <c r="AI11" s="52"/>
      <c r="AJ11" s="80"/>
      <c r="AK11" s="52"/>
      <c r="AL11" s="52"/>
      <c r="AM11" s="80"/>
      <c r="AN11" s="52"/>
      <c r="AO11" s="52"/>
      <c r="AP11" s="80"/>
      <c r="AQ11" s="52"/>
      <c r="AR11" s="52"/>
      <c r="AS11" s="80"/>
      <c r="AT11" s="52"/>
      <c r="AU11" s="52"/>
      <c r="AV11" s="80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</row>
    <row r="12" spans="1:59" s="62" customFormat="1" ht="22.5" customHeight="1" thickBot="1">
      <c r="A12" s="104">
        <v>8</v>
      </c>
      <c r="B12" s="173" t="s">
        <v>36</v>
      </c>
      <c r="C12" s="181">
        <v>0.00898148148148148</v>
      </c>
      <c r="D12" s="86">
        <v>2</v>
      </c>
      <c r="E12" s="59">
        <v>2</v>
      </c>
      <c r="F12" s="196">
        <f t="shared" si="0"/>
        <v>100</v>
      </c>
      <c r="G12" s="75">
        <v>4</v>
      </c>
      <c r="H12" s="59">
        <v>1</v>
      </c>
      <c r="I12" s="191">
        <f t="shared" si="1"/>
        <v>25</v>
      </c>
      <c r="J12" s="75"/>
      <c r="K12" s="59"/>
      <c r="L12" s="196">
        <f t="shared" si="2"/>
      </c>
      <c r="M12" s="75"/>
      <c r="N12" s="59"/>
      <c r="O12" s="191">
        <f t="shared" si="3"/>
      </c>
      <c r="P12" s="75">
        <f t="shared" si="4"/>
        <v>6</v>
      </c>
      <c r="Q12" s="59">
        <f t="shared" si="5"/>
        <v>3</v>
      </c>
      <c r="R12" s="76">
        <f t="shared" si="6"/>
        <v>50</v>
      </c>
      <c r="S12" s="104">
        <f t="shared" si="7"/>
        <v>6</v>
      </c>
      <c r="T12" s="66">
        <f t="shared" si="8"/>
        <v>0</v>
      </c>
      <c r="U12" s="66">
        <f t="shared" si="9"/>
        <v>1</v>
      </c>
      <c r="V12" s="59"/>
      <c r="W12" s="59"/>
      <c r="X12" s="59">
        <v>1</v>
      </c>
      <c r="Y12" s="59">
        <v>1</v>
      </c>
      <c r="Z12" s="59">
        <v>1</v>
      </c>
      <c r="AA12" s="59">
        <v>1</v>
      </c>
      <c r="AB12" s="75">
        <v>4</v>
      </c>
      <c r="AC12" s="59">
        <v>1</v>
      </c>
      <c r="AD12" s="78">
        <v>2</v>
      </c>
      <c r="AE12" s="84">
        <f t="shared" si="10"/>
        <v>-3</v>
      </c>
      <c r="AF12" s="182">
        <f t="shared" si="11"/>
        <v>-3</v>
      </c>
      <c r="AH12" s="82"/>
      <c r="AI12" s="52"/>
      <c r="AJ12" s="80"/>
      <c r="AK12" s="52"/>
      <c r="AL12" s="52"/>
      <c r="AM12" s="80"/>
      <c r="AN12" s="52"/>
      <c r="AO12" s="52"/>
      <c r="AP12" s="80"/>
      <c r="AQ12" s="52"/>
      <c r="AR12" s="52"/>
      <c r="AS12" s="80"/>
      <c r="AT12" s="52"/>
      <c r="AU12" s="52"/>
      <c r="AV12" s="80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59" s="62" customFormat="1" ht="22.5" customHeight="1" thickBot="1">
      <c r="A13" s="104">
        <v>9</v>
      </c>
      <c r="B13" s="173" t="s">
        <v>37</v>
      </c>
      <c r="C13" s="181">
        <v>0.0181365740740741</v>
      </c>
      <c r="D13" s="75">
        <v>4</v>
      </c>
      <c r="E13" s="59">
        <v>1</v>
      </c>
      <c r="F13" s="196">
        <f t="shared" si="0"/>
        <v>25</v>
      </c>
      <c r="G13" s="75">
        <v>4</v>
      </c>
      <c r="H13" s="59">
        <v>1</v>
      </c>
      <c r="I13" s="191">
        <f t="shared" si="1"/>
        <v>25</v>
      </c>
      <c r="J13" s="75">
        <v>2</v>
      </c>
      <c r="K13" s="59">
        <v>1</v>
      </c>
      <c r="L13" s="196">
        <f t="shared" si="2"/>
        <v>50</v>
      </c>
      <c r="M13" s="75"/>
      <c r="N13" s="59"/>
      <c r="O13" s="191">
        <f t="shared" si="3"/>
      </c>
      <c r="P13" s="75">
        <f t="shared" si="4"/>
        <v>10</v>
      </c>
      <c r="Q13" s="59">
        <f t="shared" si="5"/>
        <v>3</v>
      </c>
      <c r="R13" s="76">
        <f t="shared" si="6"/>
        <v>30</v>
      </c>
      <c r="S13" s="104">
        <f t="shared" si="7"/>
        <v>7</v>
      </c>
      <c r="T13" s="66">
        <f t="shared" si="8"/>
        <v>-4</v>
      </c>
      <c r="U13" s="66">
        <f t="shared" si="9"/>
        <v>1</v>
      </c>
      <c r="V13" s="59">
        <v>3</v>
      </c>
      <c r="W13" s="59"/>
      <c r="X13" s="59">
        <v>1</v>
      </c>
      <c r="Y13" s="59"/>
      <c r="Z13" s="59">
        <v>1</v>
      </c>
      <c r="AA13" s="59">
        <v>3</v>
      </c>
      <c r="AB13" s="75">
        <v>4</v>
      </c>
      <c r="AC13" s="59"/>
      <c r="AD13" s="78">
        <v>2</v>
      </c>
      <c r="AE13" s="84">
        <f t="shared" si="10"/>
        <v>2</v>
      </c>
      <c r="AF13" s="182">
        <f t="shared" si="11"/>
        <v>-2</v>
      </c>
      <c r="AH13" s="52"/>
      <c r="AI13" s="52"/>
      <c r="AJ13" s="80"/>
      <c r="AK13" s="52"/>
      <c r="AL13" s="52"/>
      <c r="AM13" s="80"/>
      <c r="AN13" s="52"/>
      <c r="AO13" s="52"/>
      <c r="AP13" s="80"/>
      <c r="AQ13" s="52"/>
      <c r="AR13" s="52"/>
      <c r="AS13" s="80"/>
      <c r="AT13" s="52"/>
      <c r="AU13" s="52"/>
      <c r="AV13" s="80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</row>
    <row r="14" spans="1:59" s="62" customFormat="1" ht="22.5" customHeight="1" thickBot="1">
      <c r="A14" s="104">
        <v>10</v>
      </c>
      <c r="B14" s="190" t="s">
        <v>51</v>
      </c>
      <c r="C14" s="181">
        <v>0.0158680555555556</v>
      </c>
      <c r="D14" s="75">
        <v>3</v>
      </c>
      <c r="E14" s="59">
        <v>0</v>
      </c>
      <c r="F14" s="196">
        <f t="shared" si="0"/>
        <v>0</v>
      </c>
      <c r="G14" s="75">
        <v>1</v>
      </c>
      <c r="H14" s="59">
        <v>1</v>
      </c>
      <c r="I14" s="191">
        <f t="shared" si="1"/>
        <v>100</v>
      </c>
      <c r="J14" s="75">
        <v>4</v>
      </c>
      <c r="K14" s="59">
        <v>3</v>
      </c>
      <c r="L14" s="196">
        <f t="shared" si="2"/>
        <v>75</v>
      </c>
      <c r="M14" s="75">
        <v>4</v>
      </c>
      <c r="N14" s="59">
        <v>3</v>
      </c>
      <c r="O14" s="191">
        <f t="shared" si="3"/>
        <v>75</v>
      </c>
      <c r="P14" s="75">
        <f t="shared" si="4"/>
        <v>12</v>
      </c>
      <c r="Q14" s="59">
        <f t="shared" si="5"/>
        <v>7</v>
      </c>
      <c r="R14" s="76">
        <f t="shared" si="6"/>
        <v>58.3</v>
      </c>
      <c r="S14" s="104">
        <f t="shared" si="7"/>
        <v>14</v>
      </c>
      <c r="T14" s="66">
        <f t="shared" si="8"/>
        <v>2</v>
      </c>
      <c r="U14" s="66">
        <f t="shared" si="9"/>
        <v>1</v>
      </c>
      <c r="V14" s="59">
        <v>2</v>
      </c>
      <c r="W14" s="59"/>
      <c r="X14" s="59">
        <v>2</v>
      </c>
      <c r="Y14" s="59"/>
      <c r="Z14" s="59">
        <v>1</v>
      </c>
      <c r="AA14" s="59">
        <v>4</v>
      </c>
      <c r="AB14" s="75">
        <v>4</v>
      </c>
      <c r="AC14" s="59">
        <v>4</v>
      </c>
      <c r="AD14" s="78">
        <v>0</v>
      </c>
      <c r="AE14" s="84">
        <f t="shared" si="10"/>
        <v>1</v>
      </c>
      <c r="AF14" s="182">
        <f t="shared" si="11"/>
        <v>3</v>
      </c>
      <c r="AH14" s="52"/>
      <c r="AI14" s="52"/>
      <c r="AJ14" s="80"/>
      <c r="AK14" s="52"/>
      <c r="AL14" s="52"/>
      <c r="AM14" s="80"/>
      <c r="AN14" s="52"/>
      <c r="AO14" s="52"/>
      <c r="AP14" s="80"/>
      <c r="AQ14" s="52"/>
      <c r="AR14" s="52"/>
      <c r="AS14" s="80"/>
      <c r="AT14" s="52"/>
      <c r="AU14" s="52"/>
      <c r="AV14" s="80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1:59" s="62" customFormat="1" ht="22.5" customHeight="1" thickBot="1">
      <c r="A15" s="104">
        <v>11</v>
      </c>
      <c r="B15" s="173" t="s">
        <v>39</v>
      </c>
      <c r="C15" s="181">
        <v>0.0220717592592593</v>
      </c>
      <c r="D15" s="75">
        <v>7</v>
      </c>
      <c r="E15" s="59">
        <v>5</v>
      </c>
      <c r="F15" s="196">
        <f t="shared" si="0"/>
        <v>71.4</v>
      </c>
      <c r="G15" s="75"/>
      <c r="H15" s="59"/>
      <c r="I15" s="191">
        <f t="shared" si="1"/>
      </c>
      <c r="J15" s="75"/>
      <c r="K15" s="59"/>
      <c r="L15" s="196">
        <f t="shared" si="2"/>
      </c>
      <c r="M15" s="75">
        <v>10</v>
      </c>
      <c r="N15" s="59">
        <v>7</v>
      </c>
      <c r="O15" s="191">
        <f t="shared" si="3"/>
        <v>70</v>
      </c>
      <c r="P15" s="75">
        <f t="shared" si="4"/>
        <v>17</v>
      </c>
      <c r="Q15" s="59">
        <f t="shared" si="5"/>
        <v>12</v>
      </c>
      <c r="R15" s="76">
        <f t="shared" si="6"/>
        <v>70.6</v>
      </c>
      <c r="S15" s="104">
        <f t="shared" si="7"/>
        <v>17</v>
      </c>
      <c r="T15" s="66">
        <f t="shared" si="8"/>
        <v>7</v>
      </c>
      <c r="U15" s="66">
        <f t="shared" si="9"/>
        <v>1</v>
      </c>
      <c r="V15" s="59">
        <v>5</v>
      </c>
      <c r="W15" s="59">
        <v>6</v>
      </c>
      <c r="X15" s="59">
        <v>3</v>
      </c>
      <c r="Y15" s="59">
        <v>1</v>
      </c>
      <c r="Z15" s="59">
        <v>3</v>
      </c>
      <c r="AA15" s="59">
        <v>7</v>
      </c>
      <c r="AB15" s="75">
        <v>3</v>
      </c>
      <c r="AC15" s="59">
        <v>1</v>
      </c>
      <c r="AD15" s="78">
        <v>4</v>
      </c>
      <c r="AE15" s="84">
        <f t="shared" si="10"/>
        <v>17</v>
      </c>
      <c r="AF15" s="182">
        <f t="shared" si="11"/>
        <v>24</v>
      </c>
      <c r="AH15" s="52"/>
      <c r="AI15" s="52"/>
      <c r="AJ15" s="80"/>
      <c r="AK15" s="52"/>
      <c r="AL15" s="52"/>
      <c r="AM15" s="80"/>
      <c r="AN15" s="52"/>
      <c r="AO15" s="52"/>
      <c r="AP15" s="80"/>
      <c r="AQ15" s="52"/>
      <c r="AR15" s="52"/>
      <c r="AS15" s="80"/>
      <c r="AT15" s="52"/>
      <c r="AU15" s="52"/>
      <c r="AV15" s="80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1:59" s="62" customFormat="1" ht="22.5" customHeight="1" hidden="1" thickBot="1">
      <c r="A16" s="104">
        <v>12</v>
      </c>
      <c r="B16" s="207" t="s">
        <v>40</v>
      </c>
      <c r="C16" s="181"/>
      <c r="D16" s="75"/>
      <c r="E16" s="59"/>
      <c r="F16" s="196">
        <f t="shared" si="0"/>
      </c>
      <c r="G16" s="75"/>
      <c r="H16" s="59"/>
      <c r="I16" s="191">
        <f t="shared" si="1"/>
      </c>
      <c r="J16" s="75"/>
      <c r="K16" s="59"/>
      <c r="L16" s="196">
        <f t="shared" si="2"/>
      </c>
      <c r="M16" s="75"/>
      <c r="N16" s="59"/>
      <c r="O16" s="191">
        <f t="shared" si="3"/>
      </c>
      <c r="P16" s="75">
        <f t="shared" si="4"/>
      </c>
      <c r="Q16" s="59">
        <f t="shared" si="5"/>
      </c>
      <c r="R16" s="76">
        <f t="shared" si="6"/>
      </c>
      <c r="S16" s="104">
        <f t="shared" si="7"/>
      </c>
      <c r="T16" s="66">
        <f t="shared" si="8"/>
      </c>
      <c r="U16" s="66">
        <f t="shared" si="9"/>
      </c>
      <c r="V16" s="59"/>
      <c r="W16" s="59"/>
      <c r="X16" s="59"/>
      <c r="Y16" s="59"/>
      <c r="Z16" s="59"/>
      <c r="AA16" s="59"/>
      <c r="AB16" s="75"/>
      <c r="AC16" s="59"/>
      <c r="AD16" s="78"/>
      <c r="AE16" s="84">
        <f t="shared" si="10"/>
      </c>
      <c r="AF16" s="182">
        <f t="shared" si="11"/>
      </c>
      <c r="AH16" s="52"/>
      <c r="AI16" s="52"/>
      <c r="AJ16" s="80"/>
      <c r="AK16" s="52"/>
      <c r="AL16" s="52"/>
      <c r="AM16" s="80"/>
      <c r="AN16" s="52"/>
      <c r="AO16" s="52"/>
      <c r="AP16" s="80"/>
      <c r="AQ16" s="52"/>
      <c r="AR16" s="52"/>
      <c r="AS16" s="80"/>
      <c r="AT16" s="52"/>
      <c r="AU16" s="52"/>
      <c r="AV16" s="80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1:59" s="62" customFormat="1" ht="22.5" customHeight="1" thickBot="1">
      <c r="A17" s="104">
        <v>13</v>
      </c>
      <c r="B17" s="173" t="s">
        <v>35</v>
      </c>
      <c r="C17" s="181">
        <v>0.013125</v>
      </c>
      <c r="D17" s="75">
        <v>1</v>
      </c>
      <c r="E17" s="59">
        <v>1</v>
      </c>
      <c r="F17" s="196">
        <f t="shared" si="0"/>
        <v>100</v>
      </c>
      <c r="G17" s="75">
        <v>1</v>
      </c>
      <c r="H17" s="59">
        <v>0</v>
      </c>
      <c r="I17" s="191">
        <f t="shared" si="1"/>
        <v>0</v>
      </c>
      <c r="J17" s="75"/>
      <c r="K17" s="59"/>
      <c r="L17" s="196">
        <f t="shared" si="2"/>
      </c>
      <c r="M17" s="75"/>
      <c r="N17" s="59"/>
      <c r="O17" s="191">
        <f t="shared" si="3"/>
      </c>
      <c r="P17" s="75">
        <f t="shared" si="4"/>
        <v>2</v>
      </c>
      <c r="Q17" s="59">
        <f t="shared" si="5"/>
        <v>1</v>
      </c>
      <c r="R17" s="76">
        <f t="shared" si="6"/>
        <v>50</v>
      </c>
      <c r="S17" s="104">
        <f t="shared" si="7"/>
        <v>2</v>
      </c>
      <c r="T17" s="66">
        <f t="shared" si="8"/>
        <v>0</v>
      </c>
      <c r="U17" s="66">
        <f t="shared" si="9"/>
        <v>1</v>
      </c>
      <c r="V17" s="59">
        <v>1</v>
      </c>
      <c r="W17" s="59"/>
      <c r="X17" s="59">
        <v>2</v>
      </c>
      <c r="Y17" s="59"/>
      <c r="Z17" s="59"/>
      <c r="AA17" s="59"/>
      <c r="AB17" s="75">
        <v>4</v>
      </c>
      <c r="AC17" s="59">
        <v>5</v>
      </c>
      <c r="AD17" s="78">
        <v>2</v>
      </c>
      <c r="AE17" s="84">
        <f t="shared" si="10"/>
        <v>-8</v>
      </c>
      <c r="AF17" s="182">
        <f t="shared" si="11"/>
        <v>-8</v>
      </c>
      <c r="AH17" s="52"/>
      <c r="AI17" s="52"/>
      <c r="AJ17" s="80"/>
      <c r="AK17" s="52"/>
      <c r="AL17" s="52"/>
      <c r="AM17" s="80"/>
      <c r="AN17" s="52"/>
      <c r="AO17" s="52"/>
      <c r="AP17" s="80"/>
      <c r="AQ17" s="52"/>
      <c r="AR17" s="52"/>
      <c r="AS17" s="80"/>
      <c r="AT17" s="52"/>
      <c r="AU17" s="52"/>
      <c r="AV17" s="80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1:59" s="62" customFormat="1" ht="22.5" customHeight="1" hidden="1" thickBot="1">
      <c r="A18" s="104">
        <v>14</v>
      </c>
      <c r="B18" s="173"/>
      <c r="C18" s="181"/>
      <c r="D18" s="75"/>
      <c r="E18" s="59"/>
      <c r="F18" s="196">
        <f t="shared" si="0"/>
      </c>
      <c r="G18" s="75"/>
      <c r="H18" s="59"/>
      <c r="I18" s="191">
        <f t="shared" si="1"/>
      </c>
      <c r="J18" s="75"/>
      <c r="K18" s="59"/>
      <c r="L18" s="196">
        <f t="shared" si="2"/>
      </c>
      <c r="M18" s="75"/>
      <c r="N18" s="59"/>
      <c r="O18" s="191">
        <f t="shared" si="3"/>
      </c>
      <c r="P18" s="75">
        <f t="shared" si="4"/>
      </c>
      <c r="Q18" s="59">
        <f t="shared" si="5"/>
      </c>
      <c r="R18" s="76">
        <f t="shared" si="6"/>
      </c>
      <c r="S18" s="104">
        <f t="shared" si="7"/>
      </c>
      <c r="T18" s="66">
        <f t="shared" si="8"/>
      </c>
      <c r="U18" s="66">
        <f t="shared" si="9"/>
      </c>
      <c r="V18" s="59"/>
      <c r="W18" s="59"/>
      <c r="X18" s="59"/>
      <c r="Y18" s="59"/>
      <c r="Z18" s="59"/>
      <c r="AA18" s="59"/>
      <c r="AB18" s="75"/>
      <c r="AC18" s="59"/>
      <c r="AD18" s="78"/>
      <c r="AE18" s="84">
        <f t="shared" si="10"/>
      </c>
      <c r="AF18" s="182">
        <f t="shared" si="11"/>
      </c>
      <c r="AH18" s="52"/>
      <c r="AI18" s="52"/>
      <c r="AJ18" s="80"/>
      <c r="AK18" s="52"/>
      <c r="AL18" s="52"/>
      <c r="AM18" s="80"/>
      <c r="AN18" s="52"/>
      <c r="AO18" s="52"/>
      <c r="AP18" s="80"/>
      <c r="AQ18" s="52"/>
      <c r="AR18" s="52"/>
      <c r="AS18" s="80"/>
      <c r="AT18" s="52"/>
      <c r="AU18" s="52"/>
      <c r="AV18" s="80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1:59" s="62" customFormat="1" ht="22.5" customHeight="1" hidden="1" thickBot="1">
      <c r="A19" s="104">
        <v>15</v>
      </c>
      <c r="B19" s="190"/>
      <c r="C19" s="181"/>
      <c r="D19" s="75"/>
      <c r="E19" s="59"/>
      <c r="F19" s="196">
        <f t="shared" si="0"/>
      </c>
      <c r="G19" s="75"/>
      <c r="H19" s="59"/>
      <c r="I19" s="191">
        <f t="shared" si="1"/>
      </c>
      <c r="J19" s="75"/>
      <c r="K19" s="59"/>
      <c r="L19" s="196">
        <f t="shared" si="2"/>
      </c>
      <c r="M19" s="75"/>
      <c r="N19" s="59"/>
      <c r="O19" s="191">
        <f t="shared" si="3"/>
      </c>
      <c r="P19" s="75">
        <f t="shared" si="4"/>
      </c>
      <c r="Q19" s="59">
        <f t="shared" si="5"/>
      </c>
      <c r="R19" s="76">
        <f t="shared" si="6"/>
      </c>
      <c r="S19" s="104">
        <f t="shared" si="7"/>
      </c>
      <c r="T19" s="66">
        <f t="shared" si="8"/>
      </c>
      <c r="U19" s="66">
        <f t="shared" si="9"/>
      </c>
      <c r="V19" s="59"/>
      <c r="W19" s="59"/>
      <c r="X19" s="59"/>
      <c r="Y19" s="59"/>
      <c r="Z19" s="59"/>
      <c r="AA19" s="59"/>
      <c r="AB19" s="75"/>
      <c r="AC19" s="59"/>
      <c r="AD19" s="78"/>
      <c r="AE19" s="84">
        <f t="shared" si="10"/>
      </c>
      <c r="AF19" s="182">
        <f t="shared" si="11"/>
      </c>
      <c r="AH19" s="52"/>
      <c r="AI19" s="52"/>
      <c r="AJ19" s="80"/>
      <c r="AK19" s="52"/>
      <c r="AL19" s="52"/>
      <c r="AM19" s="80"/>
      <c r="AN19" s="52"/>
      <c r="AO19" s="52"/>
      <c r="AP19" s="80"/>
      <c r="AQ19" s="52"/>
      <c r="AR19" s="52"/>
      <c r="AS19" s="80"/>
      <c r="AT19" s="52"/>
      <c r="AU19" s="52"/>
      <c r="AV19" s="80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1:59" s="62" customFormat="1" ht="22.5" customHeight="1" thickBot="1">
      <c r="A20" s="104">
        <v>16</v>
      </c>
      <c r="B20" s="173" t="s">
        <v>56</v>
      </c>
      <c r="C20" s="181">
        <v>0.00747685185185185</v>
      </c>
      <c r="D20" s="75">
        <v>2</v>
      </c>
      <c r="E20" s="59">
        <v>2</v>
      </c>
      <c r="F20" s="196">
        <f t="shared" si="0"/>
        <v>100</v>
      </c>
      <c r="G20" s="75">
        <v>1</v>
      </c>
      <c r="H20" s="59">
        <v>1</v>
      </c>
      <c r="I20" s="191">
        <f t="shared" si="1"/>
        <v>100</v>
      </c>
      <c r="J20" s="75">
        <v>2</v>
      </c>
      <c r="K20" s="59">
        <v>1</v>
      </c>
      <c r="L20" s="196">
        <f t="shared" si="2"/>
        <v>50</v>
      </c>
      <c r="M20" s="75"/>
      <c r="N20" s="59"/>
      <c r="O20" s="191">
        <f t="shared" si="3"/>
      </c>
      <c r="P20" s="75">
        <f t="shared" si="4"/>
        <v>5</v>
      </c>
      <c r="Q20" s="59">
        <f t="shared" si="5"/>
        <v>4</v>
      </c>
      <c r="R20" s="76">
        <f t="shared" si="6"/>
        <v>80</v>
      </c>
      <c r="S20" s="104">
        <f t="shared" si="7"/>
        <v>9</v>
      </c>
      <c r="T20" s="66">
        <f t="shared" si="8"/>
        <v>3</v>
      </c>
      <c r="U20" s="66">
        <f t="shared" si="9"/>
        <v>1</v>
      </c>
      <c r="V20" s="59"/>
      <c r="W20" s="59"/>
      <c r="X20" s="59">
        <v>1</v>
      </c>
      <c r="Y20" s="59"/>
      <c r="Z20" s="59"/>
      <c r="AA20" s="59"/>
      <c r="AB20" s="75">
        <v>1</v>
      </c>
      <c r="AC20" s="59">
        <v>1</v>
      </c>
      <c r="AD20" s="78">
        <v>3</v>
      </c>
      <c r="AE20" s="84">
        <f t="shared" si="10"/>
        <v>-4</v>
      </c>
      <c r="AF20" s="182">
        <f t="shared" si="11"/>
        <v>-1</v>
      </c>
      <c r="AH20" s="52"/>
      <c r="AI20" s="52"/>
      <c r="AJ20" s="80"/>
      <c r="AK20" s="52"/>
      <c r="AL20" s="52"/>
      <c r="AM20" s="80"/>
      <c r="AN20" s="52"/>
      <c r="AO20" s="52"/>
      <c r="AP20" s="80"/>
      <c r="AQ20" s="52"/>
      <c r="AR20" s="52"/>
      <c r="AS20" s="80"/>
      <c r="AT20" s="52"/>
      <c r="AU20" s="52"/>
      <c r="AV20" s="8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1:59" s="62" customFormat="1" ht="22.5" customHeight="1" thickBot="1">
      <c r="A21" s="104">
        <v>17</v>
      </c>
      <c r="B21" s="190" t="s">
        <v>52</v>
      </c>
      <c r="C21" s="181">
        <v>0.0151041666666667</v>
      </c>
      <c r="D21" s="75">
        <v>3</v>
      </c>
      <c r="E21" s="59">
        <v>1</v>
      </c>
      <c r="F21" s="196">
        <f t="shared" si="0"/>
        <v>33.3</v>
      </c>
      <c r="G21" s="75">
        <v>2</v>
      </c>
      <c r="H21" s="59">
        <v>1</v>
      </c>
      <c r="I21" s="191">
        <f t="shared" si="1"/>
        <v>50</v>
      </c>
      <c r="J21" s="75">
        <v>2</v>
      </c>
      <c r="K21" s="59">
        <v>1</v>
      </c>
      <c r="L21" s="196">
        <f t="shared" si="2"/>
        <v>50</v>
      </c>
      <c r="M21" s="75"/>
      <c r="N21" s="59"/>
      <c r="O21" s="191">
        <f t="shared" si="3"/>
      </c>
      <c r="P21" s="75">
        <f t="shared" si="4"/>
        <v>7</v>
      </c>
      <c r="Q21" s="59">
        <f t="shared" si="5"/>
        <v>3</v>
      </c>
      <c r="R21" s="76">
        <f t="shared" si="6"/>
        <v>42.9</v>
      </c>
      <c r="S21" s="104">
        <f t="shared" si="7"/>
        <v>7</v>
      </c>
      <c r="T21" s="66">
        <f t="shared" si="8"/>
        <v>-1</v>
      </c>
      <c r="U21" s="66">
        <f t="shared" si="9"/>
        <v>1</v>
      </c>
      <c r="V21" s="59"/>
      <c r="W21" s="59"/>
      <c r="X21" s="59">
        <v>1</v>
      </c>
      <c r="Y21" s="59"/>
      <c r="Z21" s="59">
        <v>2</v>
      </c>
      <c r="AA21" s="59"/>
      <c r="AB21" s="75">
        <v>12</v>
      </c>
      <c r="AC21" s="59">
        <v>10</v>
      </c>
      <c r="AD21" s="78"/>
      <c r="AE21" s="84">
        <f t="shared" si="10"/>
        <v>-19</v>
      </c>
      <c r="AF21" s="182">
        <f t="shared" si="11"/>
        <v>-20</v>
      </c>
      <c r="AH21" s="52"/>
      <c r="AI21" s="52"/>
      <c r="AJ21" s="80"/>
      <c r="AK21" s="52"/>
      <c r="AL21" s="52"/>
      <c r="AM21" s="80"/>
      <c r="AN21" s="52"/>
      <c r="AO21" s="52"/>
      <c r="AP21" s="80"/>
      <c r="AQ21" s="52"/>
      <c r="AR21" s="52"/>
      <c r="AS21" s="80"/>
      <c r="AT21" s="52"/>
      <c r="AU21" s="52"/>
      <c r="AV21" s="8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1:59" s="62" customFormat="1" ht="22.5" customHeight="1" thickBot="1">
      <c r="A22" s="104">
        <v>18</v>
      </c>
      <c r="B22" s="173" t="s">
        <v>43</v>
      </c>
      <c r="C22" s="181">
        <v>0.00828703703703704</v>
      </c>
      <c r="D22" s="75"/>
      <c r="E22" s="59"/>
      <c r="F22" s="196">
        <f t="shared" si="0"/>
      </c>
      <c r="G22" s="75"/>
      <c r="H22" s="59"/>
      <c r="I22" s="191">
        <f t="shared" si="1"/>
      </c>
      <c r="J22" s="75">
        <v>1</v>
      </c>
      <c r="K22" s="59">
        <v>1</v>
      </c>
      <c r="L22" s="196">
        <f t="shared" si="2"/>
        <v>100</v>
      </c>
      <c r="M22" s="75"/>
      <c r="N22" s="59"/>
      <c r="O22" s="191">
        <f t="shared" si="3"/>
      </c>
      <c r="P22" s="75">
        <f t="shared" si="4"/>
        <v>1</v>
      </c>
      <c r="Q22" s="59">
        <f t="shared" si="5"/>
        <v>1</v>
      </c>
      <c r="R22" s="76">
        <f t="shared" si="6"/>
        <v>100</v>
      </c>
      <c r="S22" s="104">
        <f t="shared" si="7"/>
        <v>3</v>
      </c>
      <c r="T22" s="66">
        <f t="shared" si="8"/>
        <v>1</v>
      </c>
      <c r="U22" s="66">
        <f t="shared" si="9"/>
        <v>1</v>
      </c>
      <c r="V22" s="59"/>
      <c r="W22" s="59"/>
      <c r="X22" s="59">
        <v>1</v>
      </c>
      <c r="Y22" s="59"/>
      <c r="Z22" s="59"/>
      <c r="AA22" s="59">
        <v>1</v>
      </c>
      <c r="AB22" s="75">
        <v>4</v>
      </c>
      <c r="AC22" s="59"/>
      <c r="AD22" s="78"/>
      <c r="AE22" s="84">
        <f t="shared" si="10"/>
        <v>-2</v>
      </c>
      <c r="AF22" s="182">
        <f t="shared" si="11"/>
        <v>-1</v>
      </c>
      <c r="AH22" s="52"/>
      <c r="AI22" s="52"/>
      <c r="AJ22" s="80"/>
      <c r="AK22" s="52"/>
      <c r="AL22" s="52"/>
      <c r="AM22" s="80"/>
      <c r="AN22" s="52"/>
      <c r="AO22" s="52"/>
      <c r="AP22" s="80"/>
      <c r="AQ22" s="52"/>
      <c r="AR22" s="52"/>
      <c r="AS22" s="80"/>
      <c r="AT22" s="52"/>
      <c r="AU22" s="52"/>
      <c r="AV22" s="80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1:59" s="62" customFormat="1" ht="22.5" customHeight="1" hidden="1" thickBot="1">
      <c r="A23" s="105">
        <v>19</v>
      </c>
      <c r="B23" s="173"/>
      <c r="C23" s="65"/>
      <c r="D23" s="93"/>
      <c r="E23" s="94"/>
      <c r="F23" s="199">
        <f t="shared" si="0"/>
      </c>
      <c r="G23" s="93"/>
      <c r="H23" s="94"/>
      <c r="I23" s="200">
        <f t="shared" si="1"/>
      </c>
      <c r="J23" s="93"/>
      <c r="K23" s="94"/>
      <c r="L23" s="199">
        <f t="shared" si="2"/>
      </c>
      <c r="M23" s="93"/>
      <c r="N23" s="94"/>
      <c r="O23" s="200">
        <f t="shared" si="3"/>
      </c>
      <c r="P23" s="93">
        <f t="shared" si="4"/>
      </c>
      <c r="Q23" s="94">
        <f t="shared" si="5"/>
      </c>
      <c r="R23" s="95">
        <f t="shared" si="6"/>
      </c>
      <c r="S23" s="179">
        <f t="shared" si="7"/>
      </c>
      <c r="T23" s="96">
        <f t="shared" si="8"/>
      </c>
      <c r="U23" s="96">
        <f t="shared" si="9"/>
      </c>
      <c r="V23" s="93"/>
      <c r="W23" s="94"/>
      <c r="X23" s="94"/>
      <c r="Y23" s="94"/>
      <c r="Z23" s="125"/>
      <c r="AA23" s="97"/>
      <c r="AB23" s="93"/>
      <c r="AC23" s="94"/>
      <c r="AD23" s="97"/>
      <c r="AE23" s="98">
        <f t="shared" si="10"/>
      </c>
      <c r="AF23" s="183">
        <f t="shared" si="11"/>
      </c>
      <c r="AH23" s="52"/>
      <c r="AI23" s="52"/>
      <c r="AJ23" s="80"/>
      <c r="AK23" s="52"/>
      <c r="AL23" s="52"/>
      <c r="AM23" s="80"/>
      <c r="AN23" s="52"/>
      <c r="AO23" s="52"/>
      <c r="AP23" s="80"/>
      <c r="AQ23" s="52"/>
      <c r="AR23" s="52"/>
      <c r="AS23" s="80"/>
      <c r="AT23" s="52"/>
      <c r="AU23" s="52"/>
      <c r="AV23" s="80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1:32" s="38" customFormat="1" ht="30" customHeight="1" thickBot="1">
      <c r="A24" s="201" t="s">
        <v>59</v>
      </c>
      <c r="B24" s="54"/>
      <c r="C24" s="192">
        <f>SUM(C7:C23)*60*24</f>
        <v>200</v>
      </c>
      <c r="D24" s="56">
        <f>SUM(D7:D23)</f>
        <v>25</v>
      </c>
      <c r="E24" s="57">
        <f>SUM(E7:E23)</f>
        <v>14</v>
      </c>
      <c r="F24" s="77">
        <f t="shared" si="0"/>
        <v>56</v>
      </c>
      <c r="G24" s="56">
        <f>SUM(G7:G23)</f>
        <v>18</v>
      </c>
      <c r="H24" s="57">
        <f>SUM(H7:H23)</f>
        <v>7</v>
      </c>
      <c r="I24" s="77">
        <f t="shared" si="1"/>
        <v>38.9</v>
      </c>
      <c r="J24" s="56">
        <f>SUM(J7:J23)</f>
        <v>13</v>
      </c>
      <c r="K24" s="57">
        <f>SUM(K7:K23)</f>
        <v>7</v>
      </c>
      <c r="L24" s="77">
        <f t="shared" si="2"/>
        <v>53.8</v>
      </c>
      <c r="M24" s="56">
        <f>SUM(M7:M23)</f>
        <v>22</v>
      </c>
      <c r="N24" s="57">
        <f>SUM(N7:N23)</f>
        <v>15</v>
      </c>
      <c r="O24" s="77">
        <f t="shared" si="3"/>
        <v>68.2</v>
      </c>
      <c r="P24" s="56">
        <f>SUM(P7:P23)</f>
        <v>78</v>
      </c>
      <c r="Q24" s="57">
        <f>SUM(Q7:Q23)</f>
        <v>43</v>
      </c>
      <c r="R24" s="77">
        <f>IF(P24=0,"",Q24/P24*100)</f>
        <v>55.1</v>
      </c>
      <c r="S24" s="180">
        <f>SUM(S7:S23)</f>
        <v>78</v>
      </c>
      <c r="T24" s="55">
        <f>SUM(T7:T23)</f>
        <v>8</v>
      </c>
      <c r="U24" s="55"/>
      <c r="V24" s="56">
        <f aca="true" t="shared" si="12" ref="V24:AF24">SUM(V7:V23)</f>
        <v>17</v>
      </c>
      <c r="W24" s="57">
        <f t="shared" si="12"/>
        <v>8</v>
      </c>
      <c r="X24" s="57">
        <f t="shared" si="12"/>
        <v>15</v>
      </c>
      <c r="Y24" s="57">
        <f t="shared" si="12"/>
        <v>2</v>
      </c>
      <c r="Z24" s="57">
        <f t="shared" si="12"/>
        <v>11</v>
      </c>
      <c r="AA24" s="58">
        <f t="shared" si="12"/>
        <v>22</v>
      </c>
      <c r="AB24" s="56">
        <f t="shared" si="12"/>
        <v>51</v>
      </c>
      <c r="AC24" s="57">
        <f t="shared" si="12"/>
        <v>30</v>
      </c>
      <c r="AD24" s="58">
        <f t="shared" si="12"/>
        <v>21</v>
      </c>
      <c r="AE24" s="55">
        <f t="shared" si="12"/>
        <v>-27</v>
      </c>
      <c r="AF24" s="55">
        <f t="shared" si="12"/>
        <v>-19</v>
      </c>
    </row>
  </sheetData>
  <mergeCells count="1">
    <mergeCell ref="T2:U2"/>
  </mergeCells>
  <printOptions horizontalCentered="1" verticalCentered="1"/>
  <pageMargins left="0.36" right="0.62" top="0.6" bottom="0.68" header="0.5" footer="0.42"/>
  <pageSetup blackAndWhite="1"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JScomp.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tom</cp:lastModifiedBy>
  <cp:lastPrinted>2007-06-08T08:14:34Z</cp:lastPrinted>
  <dcterms:created xsi:type="dcterms:W3CDTF">1996-09-19T06:31:33Z</dcterms:created>
  <dcterms:modified xsi:type="dcterms:W3CDTF">2007-06-08T08:14:41Z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1609516598</vt:i4>
  </property>
  <property fmtid="{D5CDD505-2E9C-101B-9397-08002B2CF9AE}" pid="3" name="_EmailSubject">
    <vt:lpwstr>statistiky</vt:lpwstr>
  </property>
  <property fmtid="{D5CDD505-2E9C-101B-9397-08002B2CF9AE}" pid="4" name="_AuthorEmail">
    <vt:lpwstr>grusa@volny.cz</vt:lpwstr>
  </property>
  <property fmtid="{D5CDD505-2E9C-101B-9397-08002B2CF9AE}" pid="5" name="_AuthorEmailDisplayName">
    <vt:lpwstr>Tomas Hruska</vt:lpwstr>
  </property>
  <property fmtid="{D5CDD505-2E9C-101B-9397-08002B2CF9AE}" pid="6" name="_PreviousAdHocReviewCycleID">
    <vt:i4>1913418758</vt:i4>
  </property>
</Properties>
</file>